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Restaurant Marketing Plan" state="visible" r:id="rId4"/>
  </sheets>
  <calcPr calcId="171027" fullCalcOnLoad="1"/>
</workbook>
</file>

<file path=xl/sharedStrings.xml><?xml version="1.0" encoding="utf-8"?>
<sst xmlns="http://schemas.openxmlformats.org/spreadsheetml/2006/main" count="2918" uniqueCount="649">
  <si>
    <t/>
  </si>
  <si>
    <t xml:space="preserve">Create professional Gantt charts in GanttPRO in a few clicks      </t>
  </si>
  <si>
    <t>Restaurant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</si>
  <si>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</si>
  <si>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</si>
  <si>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</si>
  <si>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</si>
  <si>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</si>
  <si>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</si>
  <si>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</si>
  <si>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</si>
  <si>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</si>
  <si>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</si>
  <si>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</si>
  <si>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</si>
  <si>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</si>
  <si>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</si>
  <si>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</si>
  <si>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</si>
  <si>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</si>
  <si>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General</t>
  </si>
  <si>
    <t>1.1</t>
  </si>
  <si>
    <t>Start to interview/build team of professionals</t>
  </si>
  <si>
    <t>Open</t>
  </si>
  <si>
    <t>Medium</t>
  </si>
  <si>
    <t>1.2</t>
  </si>
  <si>
    <t>Collect info on permits/licenses</t>
  </si>
  <si>
    <t>1.3</t>
  </si>
  <si>
    <t>Insurance</t>
  </si>
  <si>
    <t>1.4</t>
  </si>
  <si>
    <t>Banking</t>
  </si>
  <si>
    <t>1.5</t>
  </si>
  <si>
    <t>Liquor license</t>
  </si>
  <si>
    <t>1.6</t>
  </si>
  <si>
    <t>Federal ID number</t>
  </si>
  <si>
    <t>1.7</t>
  </si>
  <si>
    <t>Credit application sheet</t>
  </si>
  <si>
    <t>1.8</t>
  </si>
  <si>
    <t>1.9</t>
  </si>
  <si>
    <t>Employee meal policy</t>
  </si>
  <si>
    <t>1.10</t>
  </si>
  <si>
    <t>Employee timekeeping system</t>
  </si>
  <si>
    <t>1.11</t>
  </si>
  <si>
    <t>Alcoholic beverage server certification</t>
  </si>
  <si>
    <t>1.12</t>
  </si>
  <si>
    <t>Tax permits</t>
  </si>
  <si>
    <t>1.13</t>
  </si>
  <si>
    <t>1.14</t>
  </si>
  <si>
    <t>Payroll processing</t>
  </si>
  <si>
    <t>1.15</t>
  </si>
  <si>
    <t>Credit card merchant accounts</t>
  </si>
  <si>
    <t>1.16</t>
  </si>
  <si>
    <t>Accounting software</t>
  </si>
  <si>
    <t>1.17</t>
  </si>
  <si>
    <t>Petty cash</t>
  </si>
  <si>
    <t>1.18</t>
  </si>
  <si>
    <t>Deposit procedures</t>
  </si>
  <si>
    <t>1.19</t>
  </si>
  <si>
    <t>1.20</t>
  </si>
  <si>
    <t>Bank supplies</t>
  </si>
  <si>
    <t>1.21</t>
  </si>
  <si>
    <t>Accounting/bookkeeping system</t>
  </si>
  <si>
    <t>1.22</t>
  </si>
  <si>
    <t>Permits, licenses, inspections, approvals</t>
  </si>
  <si>
    <t>1.23</t>
  </si>
  <si>
    <t>Initial change order</t>
  </si>
  <si>
    <t>1.24</t>
  </si>
  <si>
    <t>POS/merchant accounts</t>
  </si>
  <si>
    <t>2</t>
  </si>
  <si>
    <t>Strategy &amp; Concept</t>
  </si>
  <si>
    <t>2.1</t>
  </si>
  <si>
    <t>Examine successful concepts</t>
  </si>
  <si>
    <t>2.2</t>
  </si>
  <si>
    <t>Local market</t>
  </si>
  <si>
    <t>2.3</t>
  </si>
  <si>
    <t>Visit existing restaurants</t>
  </si>
  <si>
    <t>2.4</t>
  </si>
  <si>
    <t>Menu price range</t>
  </si>
  <si>
    <t>2.5</t>
  </si>
  <si>
    <t>Preliminary food &amp; bar menus</t>
  </si>
  <si>
    <t>2.6</t>
  </si>
  <si>
    <t>Further define concept</t>
  </si>
  <si>
    <t>2.7</t>
  </si>
  <si>
    <t>Points of difference</t>
  </si>
  <si>
    <t>2.8</t>
  </si>
  <si>
    <t>Concept validation/testing</t>
  </si>
  <si>
    <t>2.9</t>
  </si>
  <si>
    <t>Determine name of restaurant</t>
  </si>
  <si>
    <t>2.10</t>
  </si>
  <si>
    <t>Finalize concept</t>
  </si>
  <si>
    <t>3</t>
  </si>
  <si>
    <t>Design &amp; Contruction</t>
  </si>
  <si>
    <t>3.1</t>
  </si>
  <si>
    <t>Graphic artist</t>
  </si>
  <si>
    <t>3.2</t>
  </si>
  <si>
    <t>List of architects</t>
  </si>
  <si>
    <t>3.3</t>
  </si>
  <si>
    <t>List of general contractors</t>
  </si>
  <si>
    <t>3.4</t>
  </si>
  <si>
    <t>List of interior design firms</t>
  </si>
  <si>
    <t>3.5</t>
  </si>
  <si>
    <t>Ansul system</t>
  </si>
  <si>
    <t>3.6</t>
  </si>
  <si>
    <t>Construction &amp; development costs</t>
  </si>
  <si>
    <t>3.7</t>
  </si>
  <si>
    <t>Exits</t>
  </si>
  <si>
    <t>4</t>
  </si>
  <si>
    <t>Architectural/design</t>
  </si>
  <si>
    <t>4.1</t>
  </si>
  <si>
    <t>Contractor</t>
  </si>
  <si>
    <t>4.2</t>
  </si>
  <si>
    <t>Design</t>
  </si>
  <si>
    <t>4.3</t>
  </si>
  <si>
    <t>Patio / outside seating</t>
  </si>
  <si>
    <t>4.4</t>
  </si>
  <si>
    <t>Utilites billing changes</t>
  </si>
  <si>
    <t>4.5</t>
  </si>
  <si>
    <t>Utilities</t>
  </si>
  <si>
    <t>4.6</t>
  </si>
  <si>
    <t>Back door</t>
  </si>
  <si>
    <t>4.7</t>
  </si>
  <si>
    <t>Bathroom partitions &amp; accessories</t>
  </si>
  <si>
    <t>4.8</t>
  </si>
  <si>
    <t>Burgler alarm system</t>
  </si>
  <si>
    <t>4.9</t>
  </si>
  <si>
    <t>Canopies &amp; awnings</t>
  </si>
  <si>
    <t>4.10</t>
  </si>
  <si>
    <t>Carpentry</t>
  </si>
  <si>
    <t>4.11</t>
  </si>
  <si>
    <t>Carpet</t>
  </si>
  <si>
    <t>4.12</t>
  </si>
  <si>
    <t>Concrete</t>
  </si>
  <si>
    <t>4.13</t>
  </si>
  <si>
    <t>Construction timeline</t>
  </si>
  <si>
    <t>4.14</t>
  </si>
  <si>
    <t>Design elements</t>
  </si>
  <si>
    <t>4.15</t>
  </si>
  <si>
    <t>Door locks</t>
  </si>
  <si>
    <t>4.16</t>
  </si>
  <si>
    <t>Door/exits hardware</t>
  </si>
  <si>
    <t>4.17</t>
  </si>
  <si>
    <t>Doors &amp; Windows</t>
  </si>
  <si>
    <t>4.18</t>
  </si>
  <si>
    <t>Doors, frames &amp; hardware</t>
  </si>
  <si>
    <t>4.19</t>
  </si>
  <si>
    <t>Drywall</t>
  </si>
  <si>
    <t>4.20</t>
  </si>
  <si>
    <t>Electrical/Lighting</t>
  </si>
  <si>
    <t>4.21</t>
  </si>
  <si>
    <t>Exterior painting</t>
  </si>
  <si>
    <t>4.22</t>
  </si>
  <si>
    <t>Flooring</t>
  </si>
  <si>
    <t>4.23</t>
  </si>
  <si>
    <t>Locks</t>
  </si>
  <si>
    <t>4.24</t>
  </si>
  <si>
    <t>Kitchen fire control</t>
  </si>
  <si>
    <t>4.25</t>
  </si>
  <si>
    <t>List of inspectors</t>
  </si>
  <si>
    <t>4.26</t>
  </si>
  <si>
    <t>Masonry</t>
  </si>
  <si>
    <t>4.27</t>
  </si>
  <si>
    <t>Mechanical</t>
  </si>
  <si>
    <t>4.28</t>
  </si>
  <si>
    <t>Parking lot</t>
  </si>
  <si>
    <t>4.29</t>
  </si>
  <si>
    <t>Paving</t>
  </si>
  <si>
    <t>4.30</t>
  </si>
  <si>
    <t>Plumbing</t>
  </si>
  <si>
    <t>4.31</t>
  </si>
  <si>
    <t>Resilient flooring</t>
  </si>
  <si>
    <t>4.32</t>
  </si>
  <si>
    <t>Roofing &amp; waterproofing</t>
  </si>
  <si>
    <t>4.33</t>
  </si>
  <si>
    <t>Select contractor</t>
  </si>
  <si>
    <t>4.34</t>
  </si>
  <si>
    <t>Smoke detectors</t>
  </si>
  <si>
    <t>4.35</t>
  </si>
  <si>
    <t>Sound/music system</t>
  </si>
  <si>
    <t>4.36</t>
  </si>
  <si>
    <t>Specialty items</t>
  </si>
  <si>
    <t>4.37</t>
  </si>
  <si>
    <t>Sprinkler system</t>
  </si>
  <si>
    <t>4.38</t>
  </si>
  <si>
    <t>Water</t>
  </si>
  <si>
    <t>4.39</t>
  </si>
  <si>
    <t>Tile</t>
  </si>
  <si>
    <t>4.40</t>
  </si>
  <si>
    <t>Electrical service</t>
  </si>
  <si>
    <t>4.41</t>
  </si>
  <si>
    <t>Gas service</t>
  </si>
  <si>
    <t>4.42</t>
  </si>
  <si>
    <t>Grease trap</t>
  </si>
  <si>
    <t>4.43</t>
  </si>
  <si>
    <t>Landscaping</t>
  </si>
  <si>
    <t>4.44</t>
  </si>
  <si>
    <t>Sound</t>
  </si>
  <si>
    <t>4.45</t>
  </si>
  <si>
    <t>Waste water</t>
  </si>
  <si>
    <t>4.46</t>
  </si>
  <si>
    <t>Water service</t>
  </si>
  <si>
    <t>4.47</t>
  </si>
  <si>
    <t>Water quality</t>
  </si>
  <si>
    <t>4.48</t>
  </si>
  <si>
    <t>Cleaning crew</t>
  </si>
  <si>
    <t>4.49</t>
  </si>
  <si>
    <t>Exterior signage</t>
  </si>
  <si>
    <t>4.50</t>
  </si>
  <si>
    <t>Supplier, contractor, sub</t>
  </si>
  <si>
    <t>4.51</t>
  </si>
  <si>
    <t>Compressors &amp; valves</t>
  </si>
  <si>
    <t>4.52</t>
  </si>
  <si>
    <t>Electrical labeling</t>
  </si>
  <si>
    <t>4.53</t>
  </si>
  <si>
    <t>Inspections</t>
  </si>
  <si>
    <t>4.54</t>
  </si>
  <si>
    <t>Building &amp; equipment plans</t>
  </si>
  <si>
    <t>4.55</t>
  </si>
  <si>
    <t>Walk</t>
  </si>
  <si>
    <t>4.56</t>
  </si>
  <si>
    <t>Alarm system</t>
  </si>
  <si>
    <t>4.57</t>
  </si>
  <si>
    <t>Beverage service</t>
  </si>
  <si>
    <t>4.58</t>
  </si>
  <si>
    <t>Fire extinguishers</t>
  </si>
  <si>
    <t>4.59</t>
  </si>
  <si>
    <t>Exterior signage light timer</t>
  </si>
  <si>
    <t>4.60</t>
  </si>
  <si>
    <t>Equipment plans</t>
  </si>
  <si>
    <t>4.61</t>
  </si>
  <si>
    <t>Exterior cleanup</t>
  </si>
  <si>
    <t>4.62</t>
  </si>
  <si>
    <t>Final clean</t>
  </si>
  <si>
    <t>4.63</t>
  </si>
  <si>
    <t>Wash windows</t>
  </si>
  <si>
    <t>4.64</t>
  </si>
  <si>
    <t>Parking lot striping</t>
  </si>
  <si>
    <t>4.65</t>
  </si>
  <si>
    <t>Continue construction punch list</t>
  </si>
  <si>
    <t>5</t>
  </si>
  <si>
    <t>Furniture, Fixtures &amp; Equipment</t>
  </si>
  <si>
    <t>5.1</t>
  </si>
  <si>
    <t>Preliminary equipment requirements</t>
  </si>
  <si>
    <t>5.2</t>
  </si>
  <si>
    <t>Equipment lists</t>
  </si>
  <si>
    <t>5.3</t>
  </si>
  <si>
    <t>Lease or purchase kitchen equipment</t>
  </si>
  <si>
    <t>5.4</t>
  </si>
  <si>
    <t>5.5</t>
  </si>
  <si>
    <t>Safe for office</t>
  </si>
  <si>
    <t>5.6</t>
  </si>
  <si>
    <t>Soda system installation</t>
  </si>
  <si>
    <t>5.7</t>
  </si>
  <si>
    <t>Communications/phone system</t>
  </si>
  <si>
    <t>5.8</t>
  </si>
  <si>
    <t>Interior signs</t>
  </si>
  <si>
    <t>5.9</t>
  </si>
  <si>
    <t>Office equipment</t>
  </si>
  <si>
    <t>5.10</t>
  </si>
  <si>
    <t>Office furniture</t>
  </si>
  <si>
    <t>5.11</t>
  </si>
  <si>
    <t>Receiving scale</t>
  </si>
  <si>
    <t>5.12</t>
  </si>
  <si>
    <t>Restrooms</t>
  </si>
  <si>
    <t>5.13</t>
  </si>
  <si>
    <t>Janitorial equipment</t>
  </si>
  <si>
    <t>5.14</t>
  </si>
  <si>
    <t>Emergency equipment procedures</t>
  </si>
  <si>
    <t>5.15</t>
  </si>
  <si>
    <t>Equipment tests</t>
  </si>
  <si>
    <t>5.16</t>
  </si>
  <si>
    <t>Kitchen clock</t>
  </si>
  <si>
    <t>5.17</t>
  </si>
  <si>
    <t>Kitchen tools/toolkit</t>
  </si>
  <si>
    <t>5.18</t>
  </si>
  <si>
    <t>5.19</t>
  </si>
  <si>
    <t>R&amp;M binder for all equipment</t>
  </si>
  <si>
    <t>5.20</t>
  </si>
  <si>
    <t>Storage shelves</t>
  </si>
  <si>
    <t>5.21</t>
  </si>
  <si>
    <t>Calibrate temperatures on equipment</t>
  </si>
  <si>
    <t>5.22</t>
  </si>
  <si>
    <t>Check walk</t>
  </si>
  <si>
    <t>5.23</t>
  </si>
  <si>
    <t>Clean &amp; sanitize walk</t>
  </si>
  <si>
    <t>5.24</t>
  </si>
  <si>
    <t>Receive furniture</t>
  </si>
  <si>
    <t>5.25</t>
  </si>
  <si>
    <t>Test all equipment</t>
  </si>
  <si>
    <t>5.26</t>
  </si>
  <si>
    <t>Complete equipment warranty cards</t>
  </si>
  <si>
    <t>5.27</t>
  </si>
  <si>
    <t>Final clean all equipment</t>
  </si>
  <si>
    <t>5.28</t>
  </si>
  <si>
    <t>Hang pictures, wall decore</t>
  </si>
  <si>
    <t>5.29</t>
  </si>
  <si>
    <t>Install interior plants</t>
  </si>
  <si>
    <t>5.30</t>
  </si>
  <si>
    <t>Run ice machine</t>
  </si>
  <si>
    <t>6</t>
  </si>
  <si>
    <t>Finance &amp; Legal</t>
  </si>
  <si>
    <t>6.1</t>
  </si>
  <si>
    <t>Financing</t>
  </si>
  <si>
    <t>6.2</t>
  </si>
  <si>
    <t>Bank/SBA lending</t>
  </si>
  <si>
    <t>6.3</t>
  </si>
  <si>
    <t>Business plan</t>
  </si>
  <si>
    <t>6.4</t>
  </si>
  <si>
    <t>Capital/construction/opening budget</t>
  </si>
  <si>
    <t>6.5</t>
  </si>
  <si>
    <t>List of possible names for restaurant</t>
  </si>
  <si>
    <t>6.6</t>
  </si>
  <si>
    <t>Financial feasibility</t>
  </si>
  <si>
    <t>6.7</t>
  </si>
  <si>
    <t>Attorney &amp; CPA</t>
  </si>
  <si>
    <t>6.8</t>
  </si>
  <si>
    <t>Business entity</t>
  </si>
  <si>
    <t>6.9</t>
  </si>
  <si>
    <t>Personal career accomplishments/work history</t>
  </si>
  <si>
    <t>6.10</t>
  </si>
  <si>
    <t>Review financial projections with your CPA</t>
  </si>
  <si>
    <t>6.11</t>
  </si>
  <si>
    <t>Select attorney</t>
  </si>
  <si>
    <t>6.12</t>
  </si>
  <si>
    <t>Select CPA</t>
  </si>
  <si>
    <t>6.13</t>
  </si>
  <si>
    <t>6.14</t>
  </si>
  <si>
    <t>6.15</t>
  </si>
  <si>
    <t>Personal financial statement</t>
  </si>
  <si>
    <t>6.16</t>
  </si>
  <si>
    <t>Buy</t>
  </si>
  <si>
    <t>6.17</t>
  </si>
  <si>
    <t>Landlord approvals</t>
  </si>
  <si>
    <t>6.18</t>
  </si>
  <si>
    <t>Tax ID numbers/accounts</t>
  </si>
  <si>
    <t>6.19</t>
  </si>
  <si>
    <t>Line of credit</t>
  </si>
  <si>
    <t>7</t>
  </si>
  <si>
    <t>Food &amp; Beverage</t>
  </si>
  <si>
    <t>7.1</t>
  </si>
  <si>
    <t>List of available suppliers</t>
  </si>
  <si>
    <t>7.2</t>
  </si>
  <si>
    <t>Beer</t>
  </si>
  <si>
    <t>7.3</t>
  </si>
  <si>
    <t>Food inventory</t>
  </si>
  <si>
    <t>7.4</t>
  </si>
  <si>
    <t>Liquor</t>
  </si>
  <si>
    <t>7.5</t>
  </si>
  <si>
    <t>Liquor, beer &amp; wine inventory</t>
  </si>
  <si>
    <t>7.6</t>
  </si>
  <si>
    <t>Price menu</t>
  </si>
  <si>
    <t>7.7</t>
  </si>
  <si>
    <t>Standard recipe files</t>
  </si>
  <si>
    <t>7.8</t>
  </si>
  <si>
    <t>Wine</t>
  </si>
  <si>
    <t>7.9</t>
  </si>
  <si>
    <t>Wine list</t>
  </si>
  <si>
    <t>7.10</t>
  </si>
  <si>
    <t>HACCAP training / certification</t>
  </si>
  <si>
    <t>7.11</t>
  </si>
  <si>
    <t>Menus</t>
  </si>
  <si>
    <t>7.12</t>
  </si>
  <si>
    <t>Initial food order</t>
  </si>
  <si>
    <t>7.13</t>
  </si>
  <si>
    <t>Photographs of menu items</t>
  </si>
  <si>
    <t>7.14</t>
  </si>
  <si>
    <t>Initial alcoholic beverage order</t>
  </si>
  <si>
    <t>8</t>
  </si>
  <si>
    <t>Marketing</t>
  </si>
  <si>
    <t>8.1</t>
  </si>
  <si>
    <t>Competitive analysis</t>
  </si>
  <si>
    <t>8.2</t>
  </si>
  <si>
    <t>Menu boards &amp; pictures</t>
  </si>
  <si>
    <t>8.3</t>
  </si>
  <si>
    <t>Banners</t>
  </si>
  <si>
    <t>8.4</t>
  </si>
  <si>
    <t>Gift certificates</t>
  </si>
  <si>
    <t>8.5</t>
  </si>
  <si>
    <t>Local charities</t>
  </si>
  <si>
    <t>8.6</t>
  </si>
  <si>
    <t>Printing</t>
  </si>
  <si>
    <t>8.7</t>
  </si>
  <si>
    <t>Public relations for opening</t>
  </si>
  <si>
    <t>8.8</t>
  </si>
  <si>
    <t>Yellow page ad</t>
  </si>
  <si>
    <t>8.9</t>
  </si>
  <si>
    <t>Opening party(s)</t>
  </si>
  <si>
    <t>9</t>
  </si>
  <si>
    <t>Ongoing Services</t>
  </si>
  <si>
    <t>9.1</t>
  </si>
  <si>
    <t>Insurance agent</t>
  </si>
  <si>
    <t>9.2</t>
  </si>
  <si>
    <t>Dining room cleaning</t>
  </si>
  <si>
    <t>9.3</t>
  </si>
  <si>
    <t>Hood/kitchen cleaning</t>
  </si>
  <si>
    <t>9.4</t>
  </si>
  <si>
    <t>Interior plant service</t>
  </si>
  <si>
    <t>9.5</t>
  </si>
  <si>
    <t>Landscaping/lawn services</t>
  </si>
  <si>
    <t>9.6</t>
  </si>
  <si>
    <t>Security guards</t>
  </si>
  <si>
    <t>9.7</t>
  </si>
  <si>
    <t>9.8</t>
  </si>
  <si>
    <t>Music</t>
  </si>
  <si>
    <t>9.9</t>
  </si>
  <si>
    <t>Chemicals</t>
  </si>
  <si>
    <t>9.10</t>
  </si>
  <si>
    <t>9.11</t>
  </si>
  <si>
    <t>Knife &amp; blade sharpening</t>
  </si>
  <si>
    <t>9.12</t>
  </si>
  <si>
    <t>Monthly accounting</t>
  </si>
  <si>
    <t>9.13</t>
  </si>
  <si>
    <t>Pest control</t>
  </si>
  <si>
    <t>9.14</t>
  </si>
  <si>
    <t>Trash disposal</t>
  </si>
  <si>
    <t>9.15</t>
  </si>
  <si>
    <t>Window washing</t>
  </si>
  <si>
    <t>9.16</t>
  </si>
  <si>
    <t>Armored car service</t>
  </si>
  <si>
    <t>9.17</t>
  </si>
  <si>
    <t>Building &amp; HVAC repairs</t>
  </si>
  <si>
    <t>9.18</t>
  </si>
  <si>
    <t>Dishwasher service</t>
  </si>
  <si>
    <t>9.19</t>
  </si>
  <si>
    <t>Laundry &amp; linen</t>
  </si>
  <si>
    <t>9.20</t>
  </si>
  <si>
    <t>Equipment repairs</t>
  </si>
  <si>
    <t>9.21</t>
  </si>
  <si>
    <t>10</t>
  </si>
  <si>
    <t>Operations</t>
  </si>
  <si>
    <t>10.1</t>
  </si>
  <si>
    <t>Visit restaurants with similar offerings</t>
  </si>
  <si>
    <t>10.2</t>
  </si>
  <si>
    <t>Menu &amp; recipes</t>
  </si>
  <si>
    <t>10.3</t>
  </si>
  <si>
    <t>Table mix &amp; arrangement</t>
  </si>
  <si>
    <t>10.4</t>
  </si>
  <si>
    <t>Hours of operation</t>
  </si>
  <si>
    <t>10.5</t>
  </si>
  <si>
    <t>Vending machines</t>
  </si>
  <si>
    <t>10.6</t>
  </si>
  <si>
    <t>Checklists</t>
  </si>
  <si>
    <t>10.7</t>
  </si>
  <si>
    <t>Guest (table ready) call system</t>
  </si>
  <si>
    <t>10.8</t>
  </si>
  <si>
    <t>Happy hour</t>
  </si>
  <si>
    <t>10.9</t>
  </si>
  <si>
    <t>Menu analysis</t>
  </si>
  <si>
    <t>10.10</t>
  </si>
  <si>
    <t>Menu item cost</t>
  </si>
  <si>
    <t>10.11</t>
  </si>
  <si>
    <t>Prep lists with pars</t>
  </si>
  <si>
    <t>10.12</t>
  </si>
  <si>
    <t>Product specs</t>
  </si>
  <si>
    <t>10.13</t>
  </si>
  <si>
    <t>Reservation policy</t>
  </si>
  <si>
    <t>10.14</t>
  </si>
  <si>
    <t>Station setup sheets with pars</t>
  </si>
  <si>
    <t>10.15</t>
  </si>
  <si>
    <t>Emergency exit procedures</t>
  </si>
  <si>
    <t>10.16</t>
  </si>
  <si>
    <t>Bulletin board</t>
  </si>
  <si>
    <t>10.17</t>
  </si>
  <si>
    <t>Children's amenities</t>
  </si>
  <si>
    <t>10.18</t>
  </si>
  <si>
    <t>Cleaning &amp; maintenance schedules</t>
  </si>
  <si>
    <t>10.19</t>
  </si>
  <si>
    <t>Emergency numbers</t>
  </si>
  <si>
    <t>10.20</t>
  </si>
  <si>
    <t>Entertainment</t>
  </si>
  <si>
    <t>10.21</t>
  </si>
  <si>
    <t>Floor maintenance</t>
  </si>
  <si>
    <t>10.22</t>
  </si>
  <si>
    <t>Valet parking</t>
  </si>
  <si>
    <t>10.23</t>
  </si>
  <si>
    <t>Approved vendor list</t>
  </si>
  <si>
    <t>10.24</t>
  </si>
  <si>
    <t>Birthday specials</t>
  </si>
  <si>
    <t>10.25</t>
  </si>
  <si>
    <t>Seating chart &amp; waitstaff sections</t>
  </si>
  <si>
    <t>10.26</t>
  </si>
  <si>
    <t>Initial food, beverage &amp; supplies orders</t>
  </si>
  <si>
    <t>10.27</t>
  </si>
  <si>
    <t>Order &amp; delivery schedule</t>
  </si>
  <si>
    <t>10.28</t>
  </si>
  <si>
    <t>Padlocks for cooler doors</t>
  </si>
  <si>
    <t>10.29</t>
  </si>
  <si>
    <t>Deposit bags</t>
  </si>
  <si>
    <t>10.30</t>
  </si>
  <si>
    <t>Hostess stand supplies</t>
  </si>
  <si>
    <t>10.31</t>
  </si>
  <si>
    <t>Light levels</t>
  </si>
  <si>
    <t>10.32</t>
  </si>
  <si>
    <t>Change order</t>
  </si>
  <si>
    <t>10.33</t>
  </si>
  <si>
    <t>Check inventory levels</t>
  </si>
  <si>
    <t>10.34</t>
  </si>
  <si>
    <t>Opening inventory</t>
  </si>
  <si>
    <t>10.35</t>
  </si>
  <si>
    <t>Customer comment cards</t>
  </si>
  <si>
    <t>11</t>
  </si>
  <si>
    <t>Personnel</t>
  </si>
  <si>
    <t>11.1</t>
  </si>
  <si>
    <t>Employee benefits</t>
  </si>
  <si>
    <t>11.2</t>
  </si>
  <si>
    <t>Employee job descriptions</t>
  </si>
  <si>
    <t>11.3</t>
  </si>
  <si>
    <t>Management team</t>
  </si>
  <si>
    <t>11.4</t>
  </si>
  <si>
    <t>Organizational chart</t>
  </si>
  <si>
    <t>11.5</t>
  </si>
  <si>
    <t>Employee handbook</t>
  </si>
  <si>
    <t>11.6</t>
  </si>
  <si>
    <t>Employee training manuals</t>
  </si>
  <si>
    <t>11.7</t>
  </si>
  <si>
    <t>Management training materials</t>
  </si>
  <si>
    <t>11.8</t>
  </si>
  <si>
    <t>Master training schedule</t>
  </si>
  <si>
    <t>11.9</t>
  </si>
  <si>
    <t>Sidework procedures &amp; schedules</t>
  </si>
  <si>
    <t>11.10</t>
  </si>
  <si>
    <t>Staff pay scales</t>
  </si>
  <si>
    <t>11.11</t>
  </si>
  <si>
    <t>Staffing needs</t>
  </si>
  <si>
    <t>11.12</t>
  </si>
  <si>
    <t>Employee recruiting</t>
  </si>
  <si>
    <t>11.13</t>
  </si>
  <si>
    <t>Food safety training</t>
  </si>
  <si>
    <t>11.14</t>
  </si>
  <si>
    <t>Assemble new employee materials</t>
  </si>
  <si>
    <t>11.15</t>
  </si>
  <si>
    <t>Employee files</t>
  </si>
  <si>
    <t>11.16</t>
  </si>
  <si>
    <t>OSHA</t>
  </si>
  <si>
    <t>11.17</t>
  </si>
  <si>
    <t>11.18</t>
  </si>
  <si>
    <t>11.19</t>
  </si>
  <si>
    <t>Safety checklist &amp; audit</t>
  </si>
  <si>
    <t>11.20</t>
  </si>
  <si>
    <t>Wine training program</t>
  </si>
  <si>
    <t>11.21</t>
  </si>
  <si>
    <t>Safety &amp; first aid training</t>
  </si>
  <si>
    <t>11.22</t>
  </si>
  <si>
    <t>Conduct practice runs/mock service</t>
  </si>
  <si>
    <t>11.23</t>
  </si>
  <si>
    <t>Finalize opening week employee schedules</t>
  </si>
  <si>
    <t>12</t>
  </si>
  <si>
    <t>Site / Planning</t>
  </si>
  <si>
    <t>12.1</t>
  </si>
  <si>
    <t>Potential of local markets</t>
  </si>
  <si>
    <t>12.2</t>
  </si>
  <si>
    <t>Facility requirements</t>
  </si>
  <si>
    <t>12.3</t>
  </si>
  <si>
    <t>Site/location criteria</t>
  </si>
  <si>
    <t>12.4</t>
  </si>
  <si>
    <t>12.5</t>
  </si>
  <si>
    <t>Square footage</t>
  </si>
  <si>
    <t>12.6</t>
  </si>
  <si>
    <t>Tenent rep broker</t>
  </si>
  <si>
    <t>12.7</t>
  </si>
  <si>
    <t>Bar seating</t>
  </si>
  <si>
    <t>12.8</t>
  </si>
  <si>
    <t>Building/fire/safety codes</t>
  </si>
  <si>
    <t>12.9</t>
  </si>
  <si>
    <t>12.10</t>
  </si>
  <si>
    <t>Floor plan (existing space)</t>
  </si>
  <si>
    <t>12.11</t>
  </si>
  <si>
    <t>Floor slope evaluation</t>
  </si>
  <si>
    <t>12.12</t>
  </si>
  <si>
    <t>Lighting fixtures</t>
  </si>
  <si>
    <t>12.13</t>
  </si>
  <si>
    <t>12.14</t>
  </si>
  <si>
    <t>List of existing kitchen equipment</t>
  </si>
  <si>
    <t>12.15</t>
  </si>
  <si>
    <t>Number of tables/seats</t>
  </si>
  <si>
    <t>12.16</t>
  </si>
  <si>
    <t>Parking</t>
  </si>
  <si>
    <t>12.17</t>
  </si>
  <si>
    <t>Sales to investment analysis</t>
  </si>
  <si>
    <t>12.18</t>
  </si>
  <si>
    <t>Traffic patterns</t>
  </si>
  <si>
    <t>12.19</t>
  </si>
  <si>
    <t>Zoning requirements</t>
  </si>
  <si>
    <t>12.20</t>
  </si>
  <si>
    <t>Cleanup required</t>
  </si>
  <si>
    <t>12.21</t>
  </si>
  <si>
    <t>Gas main / lines</t>
  </si>
  <si>
    <t>12.22</t>
  </si>
  <si>
    <t>Health department</t>
  </si>
  <si>
    <t>12.23</t>
  </si>
  <si>
    <t>HVAC system</t>
  </si>
  <si>
    <t>12.24</t>
  </si>
  <si>
    <t>Plans for location/site area</t>
  </si>
  <si>
    <t>12.25</t>
  </si>
  <si>
    <t>Sewer lines</t>
  </si>
  <si>
    <t>12.26</t>
  </si>
  <si>
    <t>Termite report</t>
  </si>
  <si>
    <t>12.27</t>
  </si>
  <si>
    <t>Gas</t>
  </si>
  <si>
    <t>12.28</t>
  </si>
  <si>
    <t>Utility requirements</t>
  </si>
  <si>
    <t>12.29</t>
  </si>
  <si>
    <t>Water lines</t>
  </si>
  <si>
    <t>12.30</t>
  </si>
  <si>
    <t>Site selection decision</t>
  </si>
  <si>
    <t>13</t>
  </si>
  <si>
    <t>Smallwares / Supplies</t>
  </si>
  <si>
    <t>13.1</t>
  </si>
  <si>
    <t>Uniforms</t>
  </si>
  <si>
    <t>13.2</t>
  </si>
  <si>
    <t>Dishroom items</t>
  </si>
  <si>
    <t>13.3</t>
  </si>
  <si>
    <t>Smallware &amp; kitchen utensils</t>
  </si>
  <si>
    <t>13.4</t>
  </si>
  <si>
    <t>Dining room</t>
  </si>
  <si>
    <t>13.5</t>
  </si>
  <si>
    <t>Bar</t>
  </si>
  <si>
    <t>13.6</t>
  </si>
  <si>
    <t>Tabletop items</t>
  </si>
  <si>
    <t>13.7</t>
  </si>
  <si>
    <t>First aid kit</t>
  </si>
  <si>
    <t>13.8</t>
  </si>
  <si>
    <t>Tip trays, check presentation folders</t>
  </si>
  <si>
    <t>13.9</t>
  </si>
  <si>
    <t>Initial chemicals order</t>
  </si>
  <si>
    <t>13.10</t>
  </si>
  <si>
    <t>Linen</t>
  </si>
  <si>
    <t>13.11</t>
  </si>
  <si>
    <t>Initial paper good order</t>
  </si>
  <si>
    <t>13.12</t>
  </si>
  <si>
    <t>Janitorial supplies</t>
  </si>
  <si>
    <t>14</t>
  </si>
  <si>
    <t>Technology</t>
  </si>
  <si>
    <t>14.1</t>
  </si>
  <si>
    <t>POS phone line</t>
  </si>
  <si>
    <t>14.2</t>
  </si>
  <si>
    <t>POS system</t>
  </si>
  <si>
    <t>14.3</t>
  </si>
  <si>
    <t>Website</t>
  </si>
  <si>
    <t>14.4</t>
  </si>
  <si>
    <t>Computer software</t>
  </si>
  <si>
    <t>14.5</t>
  </si>
  <si>
    <t>14.6</t>
  </si>
  <si>
    <t>Phone on hold message</t>
  </si>
  <si>
    <t>14.7</t>
  </si>
  <si>
    <t>Internet service provider</t>
  </si>
  <si>
    <t>14.8</t>
  </si>
  <si>
    <t>POS/register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</si>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</sst>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Restaurant Marketing Plan_(GanttPRO.com)_12 05 2020 17 5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Restaurant Marketing Plan_(GanttPRO.com)_12 05 2020 17 55" TargetMode="External"/><Relationship Id="rId2" Type="http://schemas.openxmlformats.org/officeDocument/2006/relationships/hyperlink" Target="https://ganttpro.com?utm_source=excel_generated_footer_text_1&amp;title=Restaurant Marketing Plan_(GanttPRO.com)_12 05 2020 17 55" TargetMode="External"/><Relationship Id="rId3" Type="http://schemas.openxmlformats.org/officeDocument/2006/relationships/hyperlink" Target="https://ganttpro.com?utm_source=excel_generated_footer_text_2&amp;title=Restaurant Marketing Plan_(GanttPRO.com)_12 05 2020 17 5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43963.622168657406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43964.622166597226</v>
      </c>
      <c r="G6" s="8">
        <f>TODAY()+26</f>
        <v>43989.622166597226</v>
      </c>
      <c r="H6" s="7" t="s">
        <v>0</v>
      </c>
      <c r="I6" s="7">
        <v>0</v>
      </c>
      <c r="J6" s="7">
        <v>136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43964.622166597226</v>
      </c>
      <c r="G7" s="10">
        <f>TODAY()+3</f>
        <v>43966.622166597226</v>
      </c>
      <c r="H7" t="s">
        <v>0</v>
      </c>
      <c r="I7">
        <v>0</v>
      </c>
      <c r="J7">
        <v>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TODAY()+3</f>
        <v>43966.622166608795</v>
      </c>
      <c r="G8" s="10">
        <f>TODAY()+3</f>
        <v>43966.622166608795</v>
      </c>
      <c r="H8" t="s">
        <v>0</v>
      </c>
      <c r="I8">
        <v>0</v>
      </c>
      <c r="J8">
        <v>8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</f>
        <v>43966.622166608795</v>
      </c>
      <c r="G9" s="10">
        <f>TODAY()+5</f>
        <v>43968.622166608795</v>
      </c>
      <c r="H9" t="s">
        <v>0</v>
      </c>
      <c r="I9">
        <v>0</v>
      </c>
      <c r="J9">
        <v>16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TODAY()+4</f>
        <v>43967.622166608795</v>
      </c>
      <c r="G10" s="10">
        <f>TODAY()+6</f>
        <v>43969.622166608795</v>
      </c>
      <c r="H10" t="s">
        <v>0</v>
      </c>
      <c r="I10">
        <v>0</v>
      </c>
      <c r="J10">
        <v>16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TODAY()+5</f>
        <v>43968.622166608795</v>
      </c>
      <c r="G11" s="10">
        <f>TODAY()+7</f>
        <v>43970.622166608795</v>
      </c>
      <c r="H11" t="s">
        <v>0</v>
      </c>
      <c r="I11">
        <v>0</v>
      </c>
      <c r="J11">
        <v>16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TODAY()+6</f>
        <v>43969.622166608795</v>
      </c>
      <c r="G12" s="10">
        <f>TODAY()+8</f>
        <v>43971.622166608795</v>
      </c>
      <c r="H12" t="s">
        <v>0</v>
      </c>
      <c r="I12">
        <v>0</v>
      </c>
      <c r="J12">
        <v>16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TODAY()+7</f>
        <v>43970.62216662037</v>
      </c>
      <c r="G13" s="10">
        <f>TODAY()+9</f>
        <v>43972.62216662037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32</v>
      </c>
      <c r="E14" t="s">
        <v>0</v>
      </c>
      <c r="F14" s="10">
        <f>TODAY()+8</f>
        <v>43971.62216662037</v>
      </c>
      <c r="G14" s="10">
        <f>TODAY()+10</f>
        <v>43973.62216662037</v>
      </c>
      <c r="H14" t="s">
        <v>0</v>
      </c>
      <c r="I14">
        <v>0</v>
      </c>
      <c r="J14">
        <v>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38</v>
      </c>
      <c r="C15" t="s">
        <v>0</v>
      </c>
      <c r="D15" t="s">
        <v>39</v>
      </c>
      <c r="E15" t="s">
        <v>0</v>
      </c>
      <c r="F15" s="10">
        <f>TODAY()+9</f>
        <v>43972.62216662037</v>
      </c>
      <c r="G15" s="10">
        <f>TODAY()+11</f>
        <v>43974.62216662037</v>
      </c>
      <c r="H15" t="s">
        <v>0</v>
      </c>
      <c r="I15">
        <v>0</v>
      </c>
      <c r="J15">
        <v>8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40</v>
      </c>
      <c r="C16" t="s">
        <v>0</v>
      </c>
      <c r="D16" t="s">
        <v>41</v>
      </c>
      <c r="E16" t="s">
        <v>0</v>
      </c>
      <c r="F16" s="10">
        <f>TODAY()+10</f>
        <v>43973.62216662037</v>
      </c>
      <c r="G16" s="10">
        <f>TODAY()+12</f>
        <v>43975.62216662037</v>
      </c>
      <c r="H16" t="s">
        <v>0</v>
      </c>
      <c r="I16">
        <v>0</v>
      </c>
      <c r="J16">
        <v>16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42</v>
      </c>
      <c r="C17" t="s">
        <v>0</v>
      </c>
      <c r="D17" t="s">
        <v>43</v>
      </c>
      <c r="E17" t="s">
        <v>0</v>
      </c>
      <c r="F17" s="10">
        <f>TODAY()+11</f>
        <v>43974.62216662037</v>
      </c>
      <c r="G17" s="10">
        <f>TODAY()+13</f>
        <v>43976.62216663195</v>
      </c>
      <c r="H17" t="s">
        <v>0</v>
      </c>
      <c r="I17">
        <v>0</v>
      </c>
      <c r="J17">
        <v>16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44</v>
      </c>
      <c r="C18" t="s">
        <v>0</v>
      </c>
      <c r="D18" t="s">
        <v>45</v>
      </c>
      <c r="E18" t="s">
        <v>0</v>
      </c>
      <c r="F18" s="10">
        <f>TODAY()+12</f>
        <v>43975.62216663195</v>
      </c>
      <c r="G18" s="10">
        <f>TODAY()+14</f>
        <v>43977.62216663195</v>
      </c>
      <c r="H18" t="s">
        <v>0</v>
      </c>
      <c r="I18">
        <v>0</v>
      </c>
      <c r="J18">
        <v>16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46</v>
      </c>
      <c r="C19" t="s">
        <v>0</v>
      </c>
      <c r="D19" t="s">
        <v>30</v>
      </c>
      <c r="E19" t="s">
        <v>0</v>
      </c>
      <c r="F19" s="10">
        <f>TODAY()+13</f>
        <v>43976.62216663195</v>
      </c>
      <c r="G19" s="10">
        <f>TODAY()+15</f>
        <v>43978.62216663195</v>
      </c>
      <c r="H19" t="s">
        <v>0</v>
      </c>
      <c r="I19">
        <v>0</v>
      </c>
      <c r="J19">
        <v>16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47</v>
      </c>
      <c r="C20" t="s">
        <v>0</v>
      </c>
      <c r="D20" t="s">
        <v>48</v>
      </c>
      <c r="E20" t="s">
        <v>0</v>
      </c>
      <c r="F20" s="10">
        <f>TODAY()+14</f>
        <v>43977.62216663195</v>
      </c>
      <c r="G20" s="10">
        <f>TODAY()+16</f>
        <v>43979.62216663195</v>
      </c>
      <c r="H20" t="s">
        <v>0</v>
      </c>
      <c r="I20">
        <v>0</v>
      </c>
      <c r="J20">
        <v>8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49</v>
      </c>
      <c r="C21" t="s">
        <v>0</v>
      </c>
      <c r="D21" t="s">
        <v>50</v>
      </c>
      <c r="E21" t="s">
        <v>0</v>
      </c>
      <c r="F21" s="10">
        <f>TODAY()+15</f>
        <v>43978.62216665509</v>
      </c>
      <c r="G21" s="10">
        <f>TODAY()+17</f>
        <v>43980.62216665509</v>
      </c>
      <c r="H21" t="s">
        <v>0</v>
      </c>
      <c r="I21">
        <v>0</v>
      </c>
      <c r="J21">
        <v>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51</v>
      </c>
      <c r="C22" t="s">
        <v>0</v>
      </c>
      <c r="D22" t="s">
        <v>52</v>
      </c>
      <c r="E22" t="s">
        <v>0</v>
      </c>
      <c r="F22" s="10">
        <f>TODAY()+16</f>
        <v>43979.62216665509</v>
      </c>
      <c r="G22" s="10">
        <f>TODAY()+18</f>
        <v>43981.62216666667</v>
      </c>
      <c r="H22" t="s">
        <v>0</v>
      </c>
      <c r="I22">
        <v>0</v>
      </c>
      <c r="J22">
        <v>8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53</v>
      </c>
      <c r="C23" t="s">
        <v>0</v>
      </c>
      <c r="D23" t="s">
        <v>54</v>
      </c>
      <c r="E23" t="s">
        <v>0</v>
      </c>
      <c r="F23" s="10">
        <f>TODAY()+17</f>
        <v>43980.62216666667</v>
      </c>
      <c r="G23" s="10">
        <f>TODAY()+19</f>
        <v>43982.62216666667</v>
      </c>
      <c r="H23" t="s">
        <v>0</v>
      </c>
      <c r="I23">
        <v>0</v>
      </c>
      <c r="J23">
        <v>16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9" t="s">
        <v>0</v>
      </c>
      <c r="B24" t="s">
        <v>55</v>
      </c>
      <c r="C24" t="s">
        <v>0</v>
      </c>
      <c r="D24" t="s">
        <v>56</v>
      </c>
      <c r="E24" t="s">
        <v>0</v>
      </c>
      <c r="F24" s="10">
        <f>TODAY()+18</f>
        <v>43981.62216666667</v>
      </c>
      <c r="G24" s="10">
        <f>TODAY()+20</f>
        <v>43983.62216666667</v>
      </c>
      <c r="H24" t="s">
        <v>0</v>
      </c>
      <c r="I24">
        <v>0</v>
      </c>
      <c r="J24">
        <v>16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9" t="s">
        <v>0</v>
      </c>
      <c r="B25" t="s">
        <v>57</v>
      </c>
      <c r="C25" t="s">
        <v>0</v>
      </c>
      <c r="D25" t="s">
        <v>28</v>
      </c>
      <c r="E25" t="s">
        <v>0</v>
      </c>
      <c r="F25" s="10">
        <f>TODAY()+19</f>
        <v>43982.62216666667</v>
      </c>
      <c r="G25" s="10">
        <f>TODAY()+21</f>
        <v>43984.62216667824</v>
      </c>
      <c r="H25" t="s">
        <v>0</v>
      </c>
      <c r="I25">
        <v>0</v>
      </c>
      <c r="J25">
        <v>16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58</v>
      </c>
      <c r="C26" t="s">
        <v>0</v>
      </c>
      <c r="D26" t="s">
        <v>59</v>
      </c>
      <c r="E26" t="s">
        <v>0</v>
      </c>
      <c r="F26" s="10">
        <f>TODAY()+20</f>
        <v>43983.62216667824</v>
      </c>
      <c r="G26" s="10">
        <f>TODAY()+22</f>
        <v>43985.62216667824</v>
      </c>
      <c r="H26" t="s">
        <v>0</v>
      </c>
      <c r="I26">
        <v>0</v>
      </c>
      <c r="J26">
        <v>16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60</v>
      </c>
      <c r="C27" t="s">
        <v>0</v>
      </c>
      <c r="D27" t="s">
        <v>61</v>
      </c>
      <c r="E27" t="s">
        <v>0</v>
      </c>
      <c r="F27" s="10">
        <f>TODAY()+21</f>
        <v>43984.62216667824</v>
      </c>
      <c r="G27" s="10">
        <f>TODAY()+23</f>
        <v>43986.62216667824</v>
      </c>
      <c r="H27" t="s">
        <v>0</v>
      </c>
      <c r="I27">
        <v>0</v>
      </c>
      <c r="J27">
        <v>8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62</v>
      </c>
      <c r="C28" t="s">
        <v>0</v>
      </c>
      <c r="D28" t="s">
        <v>63</v>
      </c>
      <c r="E28" t="s">
        <v>0</v>
      </c>
      <c r="F28" s="10">
        <f>TODAY()+22</f>
        <v>43985.62216668982</v>
      </c>
      <c r="G28" s="10">
        <f>TODAY()+24</f>
        <v>43987.62216668982</v>
      </c>
      <c r="H28" t="s">
        <v>0</v>
      </c>
      <c r="I28">
        <v>0</v>
      </c>
      <c r="J28">
        <v>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64</v>
      </c>
      <c r="C29" t="s">
        <v>0</v>
      </c>
      <c r="D29" t="s">
        <v>65</v>
      </c>
      <c r="E29" t="s">
        <v>0</v>
      </c>
      <c r="F29" s="10">
        <f>TODAY()+23</f>
        <v>43986.62216668982</v>
      </c>
      <c r="G29" s="10">
        <f>TODAY()+25</f>
        <v>43988.62216668982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66</v>
      </c>
      <c r="C30" t="s">
        <v>0</v>
      </c>
      <c r="D30" t="s">
        <v>67</v>
      </c>
      <c r="E30" t="s">
        <v>0</v>
      </c>
      <c r="F30" s="10">
        <f>TODAY()+24</f>
        <v>43987.62216668982</v>
      </c>
      <c r="G30" s="10">
        <f>TODAY()+26</f>
        <v>43989.62216668982</v>
      </c>
      <c r="H30" t="s">
        <v>0</v>
      </c>
      <c r="I30">
        <v>0</v>
      </c>
      <c r="J30">
        <v>16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6" t="s">
        <v>0</v>
      </c>
      <c r="B31" s="7" t="s">
        <v>68</v>
      </c>
      <c r="C31" s="7" t="s">
        <v>69</v>
      </c>
      <c r="D31" s="7"/>
      <c r="E31" s="7" t="s">
        <v>0</v>
      </c>
      <c r="F31" s="8">
        <f>TODAY()+26</f>
        <v>43989.62216670139</v>
      </c>
      <c r="G31" s="8">
        <f>TODAY()+37</f>
        <v>44000.62216670139</v>
      </c>
      <c r="H31" s="7" t="s">
        <v>0</v>
      </c>
      <c r="I31" s="7">
        <v>0</v>
      </c>
      <c r="J31" s="7">
        <v>64</v>
      </c>
      <c r="K31" s="7">
        <v>0</v>
      </c>
      <c r="L31" s="7">
        <v>0</v>
      </c>
      <c r="M31" s="7" t="s">
        <v>0</v>
      </c>
      <c r="N31" s="7" t="s">
        <v>0</v>
      </c>
      <c r="O31" s="7" t="s">
        <v>0</v>
      </c>
      <c r="P31" s="7">
        <v>0</v>
      </c>
      <c r="Q31" s="7">
        <v>0</v>
      </c>
    </row>
    <row r="32" spans="1:17" x14ac:dyDescent="0.25">
      <c r="A32" s="9" t="s">
        <v>0</v>
      </c>
      <c r="B32" t="s">
        <v>70</v>
      </c>
      <c r="C32" t="s">
        <v>0</v>
      </c>
      <c r="D32" t="s">
        <v>71</v>
      </c>
      <c r="E32" t="s">
        <v>0</v>
      </c>
      <c r="F32" s="10">
        <f>TODAY()+26</f>
        <v>43989.62216672454</v>
      </c>
      <c r="G32" s="10">
        <f>TODAY()+28</f>
        <v>43991.62216672454</v>
      </c>
      <c r="H32" t="s">
        <v>0</v>
      </c>
      <c r="I32">
        <v>0</v>
      </c>
      <c r="J32">
        <v>16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72</v>
      </c>
      <c r="C33" t="s">
        <v>0</v>
      </c>
      <c r="D33" t="s">
        <v>73</v>
      </c>
      <c r="E33" t="s">
        <v>0</v>
      </c>
      <c r="F33" s="10">
        <f>TODAY()+27</f>
        <v>43990.62216672454</v>
      </c>
      <c r="G33" s="10">
        <f>TODAY()+29</f>
        <v>43992.62216672454</v>
      </c>
      <c r="H33" t="s">
        <v>0</v>
      </c>
      <c r="I33">
        <v>0</v>
      </c>
      <c r="J33">
        <v>16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74</v>
      </c>
      <c r="C34" t="s">
        <v>0</v>
      </c>
      <c r="D34" t="s">
        <v>75</v>
      </c>
      <c r="E34" t="s">
        <v>0</v>
      </c>
      <c r="F34" s="10">
        <f>TODAY()+28</f>
        <v>43991.62216673611</v>
      </c>
      <c r="G34" s="10">
        <f>TODAY()+30</f>
        <v>43993.62216673611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76</v>
      </c>
      <c r="C35" t="s">
        <v>0</v>
      </c>
      <c r="D35" t="s">
        <v>77</v>
      </c>
      <c r="E35" t="s">
        <v>0</v>
      </c>
      <c r="F35" s="10">
        <f>TODAY()+29</f>
        <v>43992.622166747686</v>
      </c>
      <c r="G35" s="10">
        <f>TODAY()+31</f>
        <v>43994.622166747686</v>
      </c>
      <c r="H35" t="s">
        <v>0</v>
      </c>
      <c r="I35">
        <v>0</v>
      </c>
      <c r="J35">
        <v>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9" t="s">
        <v>0</v>
      </c>
      <c r="B36" t="s">
        <v>78</v>
      </c>
      <c r="C36" t="s">
        <v>0</v>
      </c>
      <c r="D36" t="s">
        <v>79</v>
      </c>
      <c r="E36" t="s">
        <v>0</v>
      </c>
      <c r="F36" s="10">
        <f>TODAY()+30</f>
        <v>43993.622166747686</v>
      </c>
      <c r="G36" s="10">
        <f>TODAY()+32</f>
        <v>43995.622166747686</v>
      </c>
      <c r="H36" t="s">
        <v>0</v>
      </c>
      <c r="I36">
        <v>0</v>
      </c>
      <c r="J36">
        <v>8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9" t="s">
        <v>0</v>
      </c>
      <c r="B37" t="s">
        <v>80</v>
      </c>
      <c r="C37" t="s">
        <v>0</v>
      </c>
      <c r="D37" t="s">
        <v>81</v>
      </c>
      <c r="E37" t="s">
        <v>0</v>
      </c>
      <c r="F37" s="10">
        <f>TODAY()+31</f>
        <v>43994.62216675926</v>
      </c>
      <c r="G37" s="10">
        <f>TODAY()+33</f>
        <v>43996.62216675926</v>
      </c>
      <c r="H37" t="s">
        <v>0</v>
      </c>
      <c r="I37">
        <v>0</v>
      </c>
      <c r="J37">
        <v>16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82</v>
      </c>
      <c r="C38" t="s">
        <v>0</v>
      </c>
      <c r="D38" t="s">
        <v>83</v>
      </c>
      <c r="E38" t="s">
        <v>0</v>
      </c>
      <c r="F38" s="10">
        <f>TODAY()+32</f>
        <v>43995.62216675926</v>
      </c>
      <c r="G38" s="10">
        <f>TODAY()+34</f>
        <v>43997.62216675926</v>
      </c>
      <c r="H38" t="s">
        <v>0</v>
      </c>
      <c r="I38">
        <v>0</v>
      </c>
      <c r="J38">
        <v>16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84</v>
      </c>
      <c r="C39" t="s">
        <v>0</v>
      </c>
      <c r="D39" t="s">
        <v>85</v>
      </c>
      <c r="E39" t="s">
        <v>0</v>
      </c>
      <c r="F39" s="10">
        <f>TODAY()+33</f>
        <v>43996.6221668287</v>
      </c>
      <c r="G39" s="10">
        <f>TODAY()+35</f>
        <v>43998.6221668287</v>
      </c>
      <c r="H39" t="s">
        <v>0</v>
      </c>
      <c r="I39">
        <v>0</v>
      </c>
      <c r="J39">
        <v>16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86</v>
      </c>
      <c r="C40" t="s">
        <v>0</v>
      </c>
      <c r="D40" t="s">
        <v>87</v>
      </c>
      <c r="E40" t="s">
        <v>0</v>
      </c>
      <c r="F40" s="10">
        <f>TODAY()+34</f>
        <v>43997.6221668287</v>
      </c>
      <c r="G40" s="10">
        <f>TODAY()+36</f>
        <v>43999.6221668287</v>
      </c>
      <c r="H40" t="s">
        <v>0</v>
      </c>
      <c r="I40">
        <v>0</v>
      </c>
      <c r="J40">
        <v>16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88</v>
      </c>
      <c r="C41" t="s">
        <v>0</v>
      </c>
      <c r="D41" t="s">
        <v>89</v>
      </c>
      <c r="E41" t="s">
        <v>0</v>
      </c>
      <c r="F41" s="10">
        <f>TODAY()+35</f>
        <v>43998.62216684028</v>
      </c>
      <c r="G41" s="10">
        <f>TODAY()+37</f>
        <v>44000.62216684028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6" t="s">
        <v>0</v>
      </c>
      <c r="B42" s="7" t="s">
        <v>90</v>
      </c>
      <c r="C42" s="7" t="s">
        <v>91</v>
      </c>
      <c r="D42" s="7"/>
      <c r="E42" s="7" t="s">
        <v>0</v>
      </c>
      <c r="F42" s="8">
        <f>TODAY()+37</f>
        <v>44000.622166851856</v>
      </c>
      <c r="G42" s="8">
        <f>TODAY()+45</f>
        <v>44008.622166851856</v>
      </c>
      <c r="H42" s="7" t="s">
        <v>0</v>
      </c>
      <c r="I42" s="7">
        <v>0</v>
      </c>
      <c r="J42" s="7">
        <v>40</v>
      </c>
      <c r="K42" s="7">
        <v>0</v>
      </c>
      <c r="L42" s="7">
        <v>0</v>
      </c>
      <c r="M42" s="7" t="s">
        <v>0</v>
      </c>
      <c r="N42" s="7" t="s">
        <v>0</v>
      </c>
      <c r="O42" s="7" t="s">
        <v>0</v>
      </c>
      <c r="P42" s="7">
        <v>0</v>
      </c>
      <c r="Q42" s="7">
        <v>0</v>
      </c>
    </row>
    <row r="43" spans="1:17" x14ac:dyDescent="0.25">
      <c r="A43" s="9" t="s">
        <v>0</v>
      </c>
      <c r="B43" t="s">
        <v>92</v>
      </c>
      <c r="C43" t="s">
        <v>0</v>
      </c>
      <c r="D43" t="s">
        <v>93</v>
      </c>
      <c r="E43" t="s">
        <v>0</v>
      </c>
      <c r="F43" s="10">
        <f>TODAY()+37</f>
        <v>44000.622166863424</v>
      </c>
      <c r="G43" s="10">
        <f>TODAY()+39</f>
        <v>44002.622166863424</v>
      </c>
      <c r="H43" t="s">
        <v>0</v>
      </c>
      <c r="I43">
        <v>0</v>
      </c>
      <c r="J43">
        <v>8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94</v>
      </c>
      <c r="C44" t="s">
        <v>0</v>
      </c>
      <c r="D44" t="s">
        <v>95</v>
      </c>
      <c r="E44" t="s">
        <v>0</v>
      </c>
      <c r="F44" s="10">
        <f>TODAY()+38</f>
        <v>44001.622166875</v>
      </c>
      <c r="G44" s="10">
        <f>TODAY()+40</f>
        <v>44003.622166875</v>
      </c>
      <c r="H44" t="s">
        <v>0</v>
      </c>
      <c r="I44">
        <v>0</v>
      </c>
      <c r="J44">
        <v>16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96</v>
      </c>
      <c r="C45" t="s">
        <v>0</v>
      </c>
      <c r="D45" t="s">
        <v>97</v>
      </c>
      <c r="E45" t="s">
        <v>0</v>
      </c>
      <c r="F45" s="10">
        <f>TODAY()+39</f>
        <v>44002.622166875</v>
      </c>
      <c r="G45" s="10">
        <f>TODAY()+41</f>
        <v>44004.622166875</v>
      </c>
      <c r="H45" t="s">
        <v>0</v>
      </c>
      <c r="I45">
        <v>0</v>
      </c>
      <c r="J45">
        <v>16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9" t="s">
        <v>0</v>
      </c>
      <c r="B46" t="s">
        <v>98</v>
      </c>
      <c r="C46" t="s">
        <v>0</v>
      </c>
      <c r="D46" t="s">
        <v>99</v>
      </c>
      <c r="E46" t="s">
        <v>0</v>
      </c>
      <c r="F46" s="10">
        <f>TODAY()+40</f>
        <v>44003.622166875</v>
      </c>
      <c r="G46" s="10">
        <f>TODAY()+42</f>
        <v>44005.622166875</v>
      </c>
      <c r="H46" t="s">
        <v>0</v>
      </c>
      <c r="I46">
        <v>0</v>
      </c>
      <c r="J46">
        <v>16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9" t="s">
        <v>0</v>
      </c>
      <c r="B47" t="s">
        <v>100</v>
      </c>
      <c r="C47" t="s">
        <v>0</v>
      </c>
      <c r="D47" t="s">
        <v>101</v>
      </c>
      <c r="E47" t="s">
        <v>0</v>
      </c>
      <c r="F47" s="10">
        <f>TODAY()+41</f>
        <v>44004.622166875</v>
      </c>
      <c r="G47" s="10">
        <f>TODAY()+43</f>
        <v>44006.622166875</v>
      </c>
      <c r="H47" t="s">
        <v>0</v>
      </c>
      <c r="I47">
        <v>0</v>
      </c>
      <c r="J47">
        <v>16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102</v>
      </c>
      <c r="C48" t="s">
        <v>0</v>
      </c>
      <c r="D48" t="s">
        <v>103</v>
      </c>
      <c r="E48" t="s">
        <v>0</v>
      </c>
      <c r="F48" s="10">
        <f>TODAY()+42</f>
        <v>44005.622166875</v>
      </c>
      <c r="G48" s="10">
        <f>TODAY()+44</f>
        <v>44007.62216688658</v>
      </c>
      <c r="H48" t="s">
        <v>0</v>
      </c>
      <c r="I48">
        <v>0</v>
      </c>
      <c r="J48">
        <v>8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104</v>
      </c>
      <c r="C49" t="s">
        <v>0</v>
      </c>
      <c r="D49" t="s">
        <v>105</v>
      </c>
      <c r="E49" t="s">
        <v>0</v>
      </c>
      <c r="F49" s="10">
        <f>TODAY()+43</f>
        <v>44006.62216688658</v>
      </c>
      <c r="G49" s="10">
        <f>TODAY()+45</f>
        <v>44008.62216688658</v>
      </c>
      <c r="H49" t="s">
        <v>0</v>
      </c>
      <c r="I49">
        <v>0</v>
      </c>
      <c r="J49">
        <v>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6" t="s">
        <v>0</v>
      </c>
      <c r="B50" s="7" t="s">
        <v>106</v>
      </c>
      <c r="C50" s="7" t="s">
        <v>107</v>
      </c>
      <c r="D50" s="7"/>
      <c r="E50" s="7" t="s">
        <v>0</v>
      </c>
      <c r="F50" s="8">
        <f>TODAY()+45</f>
        <v>44008.62216688658</v>
      </c>
      <c r="G50" s="8">
        <f>TODAY()+111</f>
        <v>44074.62216688658</v>
      </c>
      <c r="H50" s="7" t="s">
        <v>0</v>
      </c>
      <c r="I50" s="7">
        <v>0</v>
      </c>
      <c r="J50" s="7">
        <v>384</v>
      </c>
      <c r="K50" s="7">
        <v>0</v>
      </c>
      <c r="L50" s="7">
        <v>0</v>
      </c>
      <c r="M50" s="7" t="s">
        <v>0</v>
      </c>
      <c r="N50" s="7" t="s">
        <v>0</v>
      </c>
      <c r="O50" s="7" t="s">
        <v>0</v>
      </c>
      <c r="P50" s="7">
        <v>0</v>
      </c>
      <c r="Q50" s="7">
        <v>0</v>
      </c>
    </row>
    <row r="51" spans="1:17" x14ac:dyDescent="0.25">
      <c r="A51" s="9" t="s">
        <v>0</v>
      </c>
      <c r="B51" t="s">
        <v>108</v>
      </c>
      <c r="C51" t="s">
        <v>0</v>
      </c>
      <c r="D51" t="s">
        <v>109</v>
      </c>
      <c r="E51" t="s">
        <v>0</v>
      </c>
      <c r="F51" s="10">
        <f>TODAY()+45</f>
        <v>44008.62216688658</v>
      </c>
      <c r="G51" s="10">
        <f>TODAY()+47</f>
        <v>44010.62216688658</v>
      </c>
      <c r="H51" t="s">
        <v>0</v>
      </c>
      <c r="I51">
        <v>0</v>
      </c>
      <c r="J51">
        <v>16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110</v>
      </c>
      <c r="C52" t="s">
        <v>0</v>
      </c>
      <c r="D52" t="s">
        <v>111</v>
      </c>
      <c r="E52" t="s">
        <v>0</v>
      </c>
      <c r="F52" s="10">
        <f>TODAY()+46</f>
        <v>44009.6221669213</v>
      </c>
      <c r="G52" s="10">
        <f>TODAY()+48</f>
        <v>44011.6221669213</v>
      </c>
      <c r="H52" t="s">
        <v>0</v>
      </c>
      <c r="I52">
        <v>0</v>
      </c>
      <c r="J52">
        <v>16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112</v>
      </c>
      <c r="C53" t="s">
        <v>0</v>
      </c>
      <c r="D53" t="s">
        <v>113</v>
      </c>
      <c r="E53" t="s">
        <v>0</v>
      </c>
      <c r="F53" s="10">
        <f>TODAY()+47</f>
        <v>44010.6221669213</v>
      </c>
      <c r="G53" s="10">
        <f>TODAY()+49</f>
        <v>44012.6221669213</v>
      </c>
      <c r="H53" t="s">
        <v>0</v>
      </c>
      <c r="I53">
        <v>0</v>
      </c>
      <c r="J53">
        <v>16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114</v>
      </c>
      <c r="C54" t="s">
        <v>0</v>
      </c>
      <c r="D54" t="s">
        <v>115</v>
      </c>
      <c r="E54" t="s">
        <v>0</v>
      </c>
      <c r="F54" s="10">
        <f>TODAY()+48</f>
        <v>44011.6221669213</v>
      </c>
      <c r="G54" s="10">
        <f>TODAY()+50</f>
        <v>44013.622166932866</v>
      </c>
      <c r="H54" t="s">
        <v>0</v>
      </c>
      <c r="I54">
        <v>0</v>
      </c>
      <c r="J54">
        <v>16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9" t="s">
        <v>0</v>
      </c>
      <c r="B55" t="s">
        <v>116</v>
      </c>
      <c r="C55" t="s">
        <v>0</v>
      </c>
      <c r="D55" t="s">
        <v>117</v>
      </c>
      <c r="E55" t="s">
        <v>0</v>
      </c>
      <c r="F55" s="10">
        <f>TODAY()+49</f>
        <v>44012.622166932866</v>
      </c>
      <c r="G55" s="10">
        <f>TODAY()+51</f>
        <v>44014.622166932866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9" t="s">
        <v>0</v>
      </c>
      <c r="B56" t="s">
        <v>118</v>
      </c>
      <c r="C56" t="s">
        <v>0</v>
      </c>
      <c r="D56" t="s">
        <v>119</v>
      </c>
      <c r="E56" t="s">
        <v>0</v>
      </c>
      <c r="F56" s="10">
        <f>TODAY()+50</f>
        <v>44013.622166932866</v>
      </c>
      <c r="G56" s="10">
        <f>TODAY()+52</f>
        <v>44015.622166932866</v>
      </c>
      <c r="H56" t="s">
        <v>0</v>
      </c>
      <c r="I56">
        <v>0</v>
      </c>
      <c r="J56">
        <v>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120</v>
      </c>
      <c r="C57" t="s">
        <v>0</v>
      </c>
      <c r="D57" t="s">
        <v>121</v>
      </c>
      <c r="E57" t="s">
        <v>0</v>
      </c>
      <c r="F57" s="10">
        <f>TODAY()+51</f>
        <v>44014.62216694445</v>
      </c>
      <c r="G57" s="10">
        <f>TODAY()+53</f>
        <v>44016.62216694445</v>
      </c>
      <c r="H57" t="s">
        <v>0</v>
      </c>
      <c r="I57">
        <v>0</v>
      </c>
      <c r="J57">
        <v>8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122</v>
      </c>
      <c r="C58" t="s">
        <v>0</v>
      </c>
      <c r="D58" t="s">
        <v>123</v>
      </c>
      <c r="E58" t="s">
        <v>0</v>
      </c>
      <c r="F58" s="10">
        <f>TODAY()+52</f>
        <v>44015.62216694445</v>
      </c>
      <c r="G58" s="10">
        <f>TODAY()+54</f>
        <v>44017.62216694445</v>
      </c>
      <c r="H58" t="s">
        <v>0</v>
      </c>
      <c r="I58">
        <v>0</v>
      </c>
      <c r="J58">
        <v>16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124</v>
      </c>
      <c r="C59" t="s">
        <v>0</v>
      </c>
      <c r="D59" t="s">
        <v>125</v>
      </c>
      <c r="E59" t="s">
        <v>0</v>
      </c>
      <c r="F59" s="10">
        <f>TODAY()+53</f>
        <v>44016.62216695602</v>
      </c>
      <c r="G59" s="10">
        <f>TODAY()+55</f>
        <v>44018.62216695602</v>
      </c>
      <c r="H59" t="s">
        <v>0</v>
      </c>
      <c r="I59">
        <v>0</v>
      </c>
      <c r="J59">
        <v>16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126</v>
      </c>
      <c r="C60" t="s">
        <v>0</v>
      </c>
      <c r="D60" t="s">
        <v>127</v>
      </c>
      <c r="E60" t="s">
        <v>0</v>
      </c>
      <c r="F60" s="10">
        <f>TODAY()+54</f>
        <v>44017.62216695602</v>
      </c>
      <c r="G60" s="10">
        <f>TODAY()+56</f>
        <v>44019.62216695602</v>
      </c>
      <c r="H60" t="s">
        <v>0</v>
      </c>
      <c r="I60">
        <v>0</v>
      </c>
      <c r="J60">
        <v>16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128</v>
      </c>
      <c r="C61" t="s">
        <v>0</v>
      </c>
      <c r="D61" t="s">
        <v>129</v>
      </c>
      <c r="E61" t="s">
        <v>0</v>
      </c>
      <c r="F61" s="10">
        <f>TODAY()+55</f>
        <v>44018.62216695602</v>
      </c>
      <c r="G61" s="10">
        <f>TODAY()+57</f>
        <v>44020.62216695602</v>
      </c>
      <c r="H61" t="s">
        <v>0</v>
      </c>
      <c r="I61">
        <v>0</v>
      </c>
      <c r="J61">
        <v>16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130</v>
      </c>
      <c r="C62" t="s">
        <v>0</v>
      </c>
      <c r="D62" t="s">
        <v>131</v>
      </c>
      <c r="E62" t="s">
        <v>0</v>
      </c>
      <c r="F62" s="10">
        <f>TODAY()+56</f>
        <v>44019.62216695602</v>
      </c>
      <c r="G62" s="10">
        <f>TODAY()+58</f>
        <v>44021.622166967594</v>
      </c>
      <c r="H62" t="s">
        <v>0</v>
      </c>
      <c r="I62">
        <v>0</v>
      </c>
      <c r="J62">
        <v>8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9" t="s">
        <v>0</v>
      </c>
      <c r="B63" t="s">
        <v>132</v>
      </c>
      <c r="C63" t="s">
        <v>0</v>
      </c>
      <c r="D63" t="s">
        <v>133</v>
      </c>
      <c r="E63" t="s">
        <v>0</v>
      </c>
      <c r="F63" s="10">
        <f>TODAY()+57</f>
        <v>44020.622166967594</v>
      </c>
      <c r="G63" s="10">
        <f>TODAY()+59</f>
        <v>44022.622166967594</v>
      </c>
      <c r="H63" t="s">
        <v>0</v>
      </c>
      <c r="I63">
        <v>0</v>
      </c>
      <c r="J63">
        <v>0</v>
      </c>
      <c r="K63">
        <v>0</v>
      </c>
      <c r="L63">
        <v>0</v>
      </c>
      <c r="M63" t="s">
        <v>23</v>
      </c>
      <c r="N63" t="s">
        <v>24</v>
      </c>
      <c r="O63" t="s">
        <v>0</v>
      </c>
      <c r="P63">
        <v>0</v>
      </c>
      <c r="Q63">
        <v>0</v>
      </c>
    </row>
    <row r="64" spans="1:17" x14ac:dyDescent="0.25">
      <c r="A64" s="9" t="s">
        <v>0</v>
      </c>
      <c r="B64" t="s">
        <v>134</v>
      </c>
      <c r="C64" t="s">
        <v>0</v>
      </c>
      <c r="D64" t="s">
        <v>135</v>
      </c>
      <c r="E64" t="s">
        <v>0</v>
      </c>
      <c r="F64" s="10">
        <f>TODAY()+58</f>
        <v>44021.622166967594</v>
      </c>
      <c r="G64" s="10">
        <f>TODAY()+60</f>
        <v>44023.622166967594</v>
      </c>
      <c r="H64" t="s">
        <v>0</v>
      </c>
      <c r="I64">
        <v>0</v>
      </c>
      <c r="J64">
        <v>8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136</v>
      </c>
      <c r="C65" t="s">
        <v>0</v>
      </c>
      <c r="D65" t="s">
        <v>137</v>
      </c>
      <c r="E65" t="s">
        <v>0</v>
      </c>
      <c r="F65" s="10">
        <f>TODAY()+59</f>
        <v>44022.622166967594</v>
      </c>
      <c r="G65" s="10">
        <f>TODAY()+61</f>
        <v>44024.622166967594</v>
      </c>
      <c r="H65" t="s">
        <v>0</v>
      </c>
      <c r="I65">
        <v>0</v>
      </c>
      <c r="J65">
        <v>16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138</v>
      </c>
      <c r="C66" t="s">
        <v>0</v>
      </c>
      <c r="D66" t="s">
        <v>139</v>
      </c>
      <c r="E66" t="s">
        <v>0</v>
      </c>
      <c r="F66" s="10">
        <f>TODAY()+60</f>
        <v>44023.622166967594</v>
      </c>
      <c r="G66" s="10">
        <f>TODAY()+62</f>
        <v>44025.622166967594</v>
      </c>
      <c r="H66" t="s">
        <v>0</v>
      </c>
      <c r="I66">
        <v>0</v>
      </c>
      <c r="J66">
        <v>16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140</v>
      </c>
      <c r="C67" t="s">
        <v>0</v>
      </c>
      <c r="D67" t="s">
        <v>141</v>
      </c>
      <c r="E67" t="s">
        <v>0</v>
      </c>
      <c r="F67" s="10">
        <f>TODAY()+61</f>
        <v>44024.62216697917</v>
      </c>
      <c r="G67" s="10">
        <f>TODAY()+63</f>
        <v>44026.62216697917</v>
      </c>
      <c r="H67" t="s">
        <v>0</v>
      </c>
      <c r="I67">
        <v>0</v>
      </c>
      <c r="J67">
        <v>16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9" t="s">
        <v>0</v>
      </c>
      <c r="B68" t="s">
        <v>142</v>
      </c>
      <c r="C68" t="s">
        <v>0</v>
      </c>
      <c r="D68" t="s">
        <v>143</v>
      </c>
      <c r="E68" t="s">
        <v>0</v>
      </c>
      <c r="F68" s="10">
        <f>TODAY()+62</f>
        <v>44025.62216697917</v>
      </c>
      <c r="G68" s="10">
        <f>TODAY()+64</f>
        <v>44027.62216697917</v>
      </c>
      <c r="H68" t="s">
        <v>0</v>
      </c>
      <c r="I68">
        <v>0</v>
      </c>
      <c r="J68">
        <v>16</v>
      </c>
      <c r="K68">
        <v>0</v>
      </c>
      <c r="L68">
        <v>0</v>
      </c>
      <c r="M68" t="s">
        <v>23</v>
      </c>
      <c r="N68" t="s">
        <v>24</v>
      </c>
      <c r="O68" t="s">
        <v>0</v>
      </c>
      <c r="P68">
        <v>0</v>
      </c>
      <c r="Q68">
        <v>0</v>
      </c>
    </row>
    <row r="69" spans="1:17" x14ac:dyDescent="0.25">
      <c r="A69" s="9" t="s">
        <v>0</v>
      </c>
      <c r="B69" t="s">
        <v>144</v>
      </c>
      <c r="C69" t="s">
        <v>0</v>
      </c>
      <c r="D69" t="s">
        <v>145</v>
      </c>
      <c r="E69" t="s">
        <v>0</v>
      </c>
      <c r="F69" s="10">
        <f>TODAY()+63</f>
        <v>44026.62216697917</v>
      </c>
      <c r="G69" s="10">
        <f>TODAY()+65</f>
        <v>44028.62216697917</v>
      </c>
      <c r="H69" t="s">
        <v>0</v>
      </c>
      <c r="I69">
        <v>0</v>
      </c>
      <c r="J69">
        <v>8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146</v>
      </c>
      <c r="C70" t="s">
        <v>0</v>
      </c>
      <c r="D70" t="s">
        <v>147</v>
      </c>
      <c r="E70" t="s">
        <v>0</v>
      </c>
      <c r="F70" s="10">
        <f>TODAY()+64</f>
        <v>44027.62216697917</v>
      </c>
      <c r="G70" s="10">
        <f>TODAY()+66</f>
        <v>44029.62216697917</v>
      </c>
      <c r="H70" t="s">
        <v>0</v>
      </c>
      <c r="I70">
        <v>0</v>
      </c>
      <c r="J70">
        <v>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9" t="s">
        <v>0</v>
      </c>
      <c r="B71" t="s">
        <v>148</v>
      </c>
      <c r="C71" t="s">
        <v>0</v>
      </c>
      <c r="D71" t="s">
        <v>149</v>
      </c>
      <c r="E71" t="s">
        <v>0</v>
      </c>
      <c r="F71" s="10">
        <f>TODAY()+65</f>
        <v>44028.62216697917</v>
      </c>
      <c r="G71" s="10">
        <f>TODAY()+67</f>
        <v>44030.62216699074</v>
      </c>
      <c r="H71" t="s">
        <v>0</v>
      </c>
      <c r="I71">
        <v>0</v>
      </c>
      <c r="J71">
        <v>8</v>
      </c>
      <c r="K71">
        <v>0</v>
      </c>
      <c r="L71">
        <v>0</v>
      </c>
      <c r="M71" t="s">
        <v>23</v>
      </c>
      <c r="N71" t="s">
        <v>24</v>
      </c>
      <c r="O71" t="s">
        <v>0</v>
      </c>
      <c r="P71">
        <v>0</v>
      </c>
      <c r="Q71">
        <v>0</v>
      </c>
    </row>
    <row r="72" spans="1:17" x14ac:dyDescent="0.25">
      <c r="A72" s="9" t="s">
        <v>0</v>
      </c>
      <c r="B72" t="s">
        <v>150</v>
      </c>
      <c r="C72" t="s">
        <v>0</v>
      </c>
      <c r="D72" t="s">
        <v>151</v>
      </c>
      <c r="E72" t="s">
        <v>0</v>
      </c>
      <c r="F72" s="10">
        <f>TODAY()+66</f>
        <v>44029.62216699074</v>
      </c>
      <c r="G72" s="10">
        <f>TODAY()+68</f>
        <v>44031.62216699074</v>
      </c>
      <c r="H72" t="s">
        <v>0</v>
      </c>
      <c r="I72">
        <v>0</v>
      </c>
      <c r="J72">
        <v>16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152</v>
      </c>
      <c r="C73" t="s">
        <v>0</v>
      </c>
      <c r="D73" t="s">
        <v>153</v>
      </c>
      <c r="E73" t="s">
        <v>0</v>
      </c>
      <c r="F73" s="10">
        <f>TODAY()+67</f>
        <v>44030.62216699074</v>
      </c>
      <c r="G73" s="10">
        <f>TODAY()+69</f>
        <v>44032.62216699074</v>
      </c>
      <c r="H73" t="s">
        <v>0</v>
      </c>
      <c r="I73">
        <v>0</v>
      </c>
      <c r="J73">
        <v>16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154</v>
      </c>
      <c r="C74" t="s">
        <v>0</v>
      </c>
      <c r="D74" t="s">
        <v>155</v>
      </c>
      <c r="E74" t="s">
        <v>0</v>
      </c>
      <c r="F74" s="10">
        <f>TODAY()+68</f>
        <v>44031.62216699074</v>
      </c>
      <c r="G74" s="10">
        <f>TODAY()+70</f>
        <v>44033.62216699074</v>
      </c>
      <c r="H74" t="s">
        <v>0</v>
      </c>
      <c r="I74">
        <v>0</v>
      </c>
      <c r="J74">
        <v>16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156</v>
      </c>
      <c r="C75" t="s">
        <v>0</v>
      </c>
      <c r="D75" t="s">
        <v>157</v>
      </c>
      <c r="E75" t="s">
        <v>0</v>
      </c>
      <c r="F75" s="10">
        <f>TODAY()+69</f>
        <v>44032.62216699074</v>
      </c>
      <c r="G75" s="10">
        <f>TODAY()+71</f>
        <v>44034.62216699074</v>
      </c>
      <c r="H75" t="s">
        <v>0</v>
      </c>
      <c r="I75">
        <v>0</v>
      </c>
      <c r="J75">
        <v>16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9" t="s">
        <v>0</v>
      </c>
      <c r="B76" t="s">
        <v>158</v>
      </c>
      <c r="C76" t="s">
        <v>0</v>
      </c>
      <c r="D76" t="s">
        <v>159</v>
      </c>
      <c r="E76" t="s">
        <v>0</v>
      </c>
      <c r="F76" s="10">
        <f>TODAY()+70</f>
        <v>44033.622167002315</v>
      </c>
      <c r="G76" s="10">
        <f>TODAY()+72</f>
        <v>44035.622167002315</v>
      </c>
      <c r="H76" t="s">
        <v>0</v>
      </c>
      <c r="I76">
        <v>0</v>
      </c>
      <c r="J76">
        <v>8</v>
      </c>
      <c r="K76">
        <v>0</v>
      </c>
      <c r="L76">
        <v>0</v>
      </c>
      <c r="M76" t="s">
        <v>23</v>
      </c>
      <c r="N76" t="s">
        <v>24</v>
      </c>
      <c r="O76" t="s">
        <v>0</v>
      </c>
      <c r="P76">
        <v>0</v>
      </c>
      <c r="Q76">
        <v>0</v>
      </c>
    </row>
    <row r="77" spans="1:17" x14ac:dyDescent="0.25">
      <c r="A77" s="9" t="s">
        <v>0</v>
      </c>
      <c r="B77" t="s">
        <v>160</v>
      </c>
      <c r="C77" t="s">
        <v>0</v>
      </c>
      <c r="D77" t="s">
        <v>161</v>
      </c>
      <c r="E77" t="s">
        <v>0</v>
      </c>
      <c r="F77" s="10">
        <f>TODAY()+71</f>
        <v>44034.622167002315</v>
      </c>
      <c r="G77" s="10">
        <f>TODAY()+73</f>
        <v>44036.622167002315</v>
      </c>
      <c r="H77" t="s">
        <v>0</v>
      </c>
      <c r="I77">
        <v>0</v>
      </c>
      <c r="J77">
        <v>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162</v>
      </c>
      <c r="C78" t="s">
        <v>0</v>
      </c>
      <c r="D78" t="s">
        <v>163</v>
      </c>
      <c r="E78" t="s">
        <v>0</v>
      </c>
      <c r="F78" s="10">
        <f>TODAY()+72</f>
        <v>44035.622167002315</v>
      </c>
      <c r="G78" s="10">
        <f>TODAY()+74</f>
        <v>44037.622167002315</v>
      </c>
      <c r="H78" t="s">
        <v>0</v>
      </c>
      <c r="I78">
        <v>0</v>
      </c>
      <c r="J78">
        <v>8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164</v>
      </c>
      <c r="C79" t="s">
        <v>0</v>
      </c>
      <c r="D79" t="s">
        <v>165</v>
      </c>
      <c r="E79" t="s">
        <v>0</v>
      </c>
      <c r="F79" s="10">
        <f>TODAY()+73</f>
        <v>44036.622167002315</v>
      </c>
      <c r="G79" s="10">
        <f>TODAY()+75</f>
        <v>44038.622167002315</v>
      </c>
      <c r="H79" t="s">
        <v>0</v>
      </c>
      <c r="I79">
        <v>0</v>
      </c>
      <c r="J79">
        <v>16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166</v>
      </c>
      <c r="C80" t="s">
        <v>0</v>
      </c>
      <c r="D80" t="s">
        <v>167</v>
      </c>
      <c r="E80" t="s">
        <v>0</v>
      </c>
      <c r="F80" s="10">
        <f>TODAY()+74</f>
        <v>44037.62216701389</v>
      </c>
      <c r="G80" s="10">
        <f>TODAY()+76</f>
        <v>44039.62216701389</v>
      </c>
      <c r="H80" t="s">
        <v>0</v>
      </c>
      <c r="I80">
        <v>0</v>
      </c>
      <c r="J80">
        <v>16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168</v>
      </c>
      <c r="C81" t="s">
        <v>0</v>
      </c>
      <c r="D81" t="s">
        <v>169</v>
      </c>
      <c r="E81" t="s">
        <v>0</v>
      </c>
      <c r="F81" s="10">
        <f>TODAY()+75</f>
        <v>44038.62216701389</v>
      </c>
      <c r="G81" s="10">
        <f>TODAY()+77</f>
        <v>44040.62216701389</v>
      </c>
      <c r="H81" t="s">
        <v>0</v>
      </c>
      <c r="I81">
        <v>0</v>
      </c>
      <c r="J81">
        <v>16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170</v>
      </c>
      <c r="C82" t="s">
        <v>0</v>
      </c>
      <c r="D82" t="s">
        <v>171</v>
      </c>
      <c r="E82" t="s">
        <v>0</v>
      </c>
      <c r="F82" s="10">
        <f>TODAY()+76</f>
        <v>44039.62216701389</v>
      </c>
      <c r="G82" s="10">
        <f>TODAY()+78</f>
        <v>44041.62216701389</v>
      </c>
      <c r="H82" t="s">
        <v>0</v>
      </c>
      <c r="I82">
        <v>0</v>
      </c>
      <c r="J82">
        <v>16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172</v>
      </c>
      <c r="C83" t="s">
        <v>0</v>
      </c>
      <c r="D83" t="s">
        <v>173</v>
      </c>
      <c r="E83" t="s">
        <v>0</v>
      </c>
      <c r="F83" s="10">
        <f>TODAY()+77</f>
        <v>44040.62216701389</v>
      </c>
      <c r="G83" s="10">
        <f>TODAY()+79</f>
        <v>44042.62216701389</v>
      </c>
      <c r="H83" t="s">
        <v>0</v>
      </c>
      <c r="I83">
        <v>0</v>
      </c>
      <c r="J83">
        <v>8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174</v>
      </c>
      <c r="C84" t="s">
        <v>0</v>
      </c>
      <c r="D84" t="s">
        <v>175</v>
      </c>
      <c r="E84" t="s">
        <v>0</v>
      </c>
      <c r="F84" s="10">
        <f>TODAY()+78</f>
        <v>44041.62216702546</v>
      </c>
      <c r="G84" s="10">
        <f>TODAY()+80</f>
        <v>44043.62216702546</v>
      </c>
      <c r="H84" t="s">
        <v>0</v>
      </c>
      <c r="I84">
        <v>0</v>
      </c>
      <c r="J84">
        <v>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176</v>
      </c>
      <c r="C85" t="s">
        <v>0</v>
      </c>
      <c r="D85" t="s">
        <v>177</v>
      </c>
      <c r="E85" t="s">
        <v>0</v>
      </c>
      <c r="F85" s="10">
        <f>TODAY()+79</f>
        <v>44042.62216702546</v>
      </c>
      <c r="G85" s="10">
        <f>TODAY()+81</f>
        <v>44044.62216702546</v>
      </c>
      <c r="H85" t="s">
        <v>0</v>
      </c>
      <c r="I85">
        <v>0</v>
      </c>
      <c r="J85">
        <v>8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178</v>
      </c>
      <c r="C86" t="s">
        <v>0</v>
      </c>
      <c r="D86" t="s">
        <v>179</v>
      </c>
      <c r="E86" t="s">
        <v>0</v>
      </c>
      <c r="F86" s="10">
        <f>TODAY()+80</f>
        <v>44043.62216702546</v>
      </c>
      <c r="G86" s="10">
        <f>TODAY()+82</f>
        <v>44045.62216702546</v>
      </c>
      <c r="H86" t="s">
        <v>0</v>
      </c>
      <c r="I86">
        <v>0</v>
      </c>
      <c r="J86">
        <v>16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9" t="s">
        <v>0</v>
      </c>
      <c r="B87" t="s">
        <v>180</v>
      </c>
      <c r="C87" t="s">
        <v>0</v>
      </c>
      <c r="D87" t="s">
        <v>181</v>
      </c>
      <c r="E87" t="s">
        <v>0</v>
      </c>
      <c r="F87" s="10">
        <f>TODAY()+81</f>
        <v>44044.62216702546</v>
      </c>
      <c r="G87" s="10">
        <f>TODAY()+83</f>
        <v>44046.62216702546</v>
      </c>
      <c r="H87" t="s">
        <v>0</v>
      </c>
      <c r="I87">
        <v>0</v>
      </c>
      <c r="J87">
        <v>16</v>
      </c>
      <c r="K87">
        <v>0</v>
      </c>
      <c r="L87">
        <v>0</v>
      </c>
      <c r="M87" t="s">
        <v>23</v>
      </c>
      <c r="N87" t="s">
        <v>24</v>
      </c>
      <c r="O87" t="s">
        <v>0</v>
      </c>
      <c r="P87">
        <v>0</v>
      </c>
      <c r="Q87">
        <v>0</v>
      </c>
    </row>
    <row r="88" spans="1:17" x14ac:dyDescent="0.25">
      <c r="A88" s="9" t="s">
        <v>0</v>
      </c>
      <c r="B88" t="s">
        <v>182</v>
      </c>
      <c r="C88" t="s">
        <v>0</v>
      </c>
      <c r="D88" t="s">
        <v>183</v>
      </c>
      <c r="E88" t="s">
        <v>0</v>
      </c>
      <c r="F88" s="10">
        <f>TODAY()+82</f>
        <v>44045.62216702546</v>
      </c>
      <c r="G88" s="10">
        <f>TODAY()+84</f>
        <v>44047.622167037036</v>
      </c>
      <c r="H88" t="s">
        <v>0</v>
      </c>
      <c r="I88">
        <v>0</v>
      </c>
      <c r="J88">
        <v>16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184</v>
      </c>
      <c r="C89" t="s">
        <v>0</v>
      </c>
      <c r="D89" t="s">
        <v>185</v>
      </c>
      <c r="E89" t="s">
        <v>0</v>
      </c>
      <c r="F89" s="10">
        <f>TODAY()+83</f>
        <v>44046.622167037036</v>
      </c>
      <c r="G89" s="10">
        <f>TODAY()+85</f>
        <v>44048.622167037036</v>
      </c>
      <c r="H89" t="s">
        <v>0</v>
      </c>
      <c r="I89">
        <v>0</v>
      </c>
      <c r="J89">
        <v>16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186</v>
      </c>
      <c r="C90" t="s">
        <v>0</v>
      </c>
      <c r="D90" t="s">
        <v>187</v>
      </c>
      <c r="E90" t="s">
        <v>0</v>
      </c>
      <c r="F90" s="10">
        <f>TODAY()+84</f>
        <v>44047.622167037036</v>
      </c>
      <c r="G90" s="10">
        <f>TODAY()+86</f>
        <v>44049.622167037036</v>
      </c>
      <c r="H90" t="s">
        <v>0</v>
      </c>
      <c r="I90">
        <v>0</v>
      </c>
      <c r="J90">
        <v>8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9" t="s">
        <v>0</v>
      </c>
      <c r="B91" t="s">
        <v>188</v>
      </c>
      <c r="C91" t="s">
        <v>0</v>
      </c>
      <c r="D91" t="s">
        <v>189</v>
      </c>
      <c r="E91" t="s">
        <v>0</v>
      </c>
      <c r="F91" s="10">
        <f>TODAY()+85</f>
        <v>44048.622167037036</v>
      </c>
      <c r="G91" s="10">
        <f>TODAY()+87</f>
        <v>44050.622167037036</v>
      </c>
      <c r="H91" t="s">
        <v>0</v>
      </c>
      <c r="I91">
        <v>0</v>
      </c>
      <c r="J91">
        <v>0</v>
      </c>
      <c r="K91">
        <v>0</v>
      </c>
      <c r="L91">
        <v>0</v>
      </c>
      <c r="M91" t="s">
        <v>23</v>
      </c>
      <c r="N91" t="s">
        <v>24</v>
      </c>
      <c r="O91" t="s">
        <v>0</v>
      </c>
      <c r="P91">
        <v>0</v>
      </c>
      <c r="Q91">
        <v>0</v>
      </c>
    </row>
    <row r="92" spans="1:17" x14ac:dyDescent="0.25">
      <c r="A92" s="9" t="s">
        <v>0</v>
      </c>
      <c r="B92" t="s">
        <v>190</v>
      </c>
      <c r="C92" t="s">
        <v>0</v>
      </c>
      <c r="D92" t="s">
        <v>191</v>
      </c>
      <c r="E92" t="s">
        <v>0</v>
      </c>
      <c r="F92" s="10">
        <f>TODAY()+86</f>
        <v>44049.622167037036</v>
      </c>
      <c r="G92" s="10">
        <f>TODAY()+88</f>
        <v>44051.622167037036</v>
      </c>
      <c r="H92" t="s">
        <v>0</v>
      </c>
      <c r="I92">
        <v>0</v>
      </c>
      <c r="J92">
        <v>8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192</v>
      </c>
      <c r="C93" t="s">
        <v>0</v>
      </c>
      <c r="D93" t="s">
        <v>193</v>
      </c>
      <c r="E93" t="s">
        <v>0</v>
      </c>
      <c r="F93" s="10">
        <f>TODAY()+87</f>
        <v>44050.62216704861</v>
      </c>
      <c r="G93" s="10">
        <f>TODAY()+89</f>
        <v>44052.62216704861</v>
      </c>
      <c r="H93" t="s">
        <v>0</v>
      </c>
      <c r="I93">
        <v>0</v>
      </c>
      <c r="J93">
        <v>16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194</v>
      </c>
      <c r="C94" t="s">
        <v>0</v>
      </c>
      <c r="D94" t="s">
        <v>195</v>
      </c>
      <c r="E94" t="s">
        <v>0</v>
      </c>
      <c r="F94" s="10">
        <f>TODAY()+88</f>
        <v>44051.62216704861</v>
      </c>
      <c r="G94" s="10">
        <f>TODAY()+90</f>
        <v>44053.62216704861</v>
      </c>
      <c r="H94" t="s">
        <v>0</v>
      </c>
      <c r="I94">
        <v>0</v>
      </c>
      <c r="J94">
        <v>16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9" t="s">
        <v>0</v>
      </c>
      <c r="B95" t="s">
        <v>196</v>
      </c>
      <c r="C95" t="s">
        <v>0</v>
      </c>
      <c r="D95" t="s">
        <v>197</v>
      </c>
      <c r="E95" t="s">
        <v>0</v>
      </c>
      <c r="F95" s="10">
        <f>TODAY()+89</f>
        <v>44052.62216704861</v>
      </c>
      <c r="G95" s="10">
        <f>TODAY()+91</f>
        <v>44054.62216704861</v>
      </c>
      <c r="H95" t="s">
        <v>0</v>
      </c>
      <c r="I95">
        <v>0</v>
      </c>
      <c r="J95">
        <v>16</v>
      </c>
      <c r="K95">
        <v>0</v>
      </c>
      <c r="L95">
        <v>0</v>
      </c>
      <c r="M95" t="s">
        <v>23</v>
      </c>
      <c r="N95" t="s">
        <v>24</v>
      </c>
      <c r="O95" t="s">
        <v>0</v>
      </c>
      <c r="P95">
        <v>0</v>
      </c>
      <c r="Q95">
        <v>0</v>
      </c>
    </row>
    <row r="96" spans="1:17" x14ac:dyDescent="0.25">
      <c r="A96" s="9" t="s">
        <v>0</v>
      </c>
      <c r="B96" t="s">
        <v>198</v>
      </c>
      <c r="C96" t="s">
        <v>0</v>
      </c>
      <c r="D96" t="s">
        <v>199</v>
      </c>
      <c r="E96" t="s">
        <v>0</v>
      </c>
      <c r="F96" s="10">
        <f>TODAY()+90</f>
        <v>44053.62216704861</v>
      </c>
      <c r="G96" s="10">
        <f>TODAY()+92</f>
        <v>44055.62216704861</v>
      </c>
      <c r="H96" t="s">
        <v>0</v>
      </c>
      <c r="I96">
        <v>0</v>
      </c>
      <c r="J96">
        <v>16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200</v>
      </c>
      <c r="C97" t="s">
        <v>0</v>
      </c>
      <c r="D97" t="s">
        <v>201</v>
      </c>
      <c r="E97" t="s">
        <v>0</v>
      </c>
      <c r="F97" s="10">
        <f>TODAY()+91</f>
        <v>44054.62216706018</v>
      </c>
      <c r="G97" s="10">
        <f>TODAY()+93</f>
        <v>44056.62216706018</v>
      </c>
      <c r="H97" t="s">
        <v>0</v>
      </c>
      <c r="I97">
        <v>0</v>
      </c>
      <c r="J97">
        <v>8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202</v>
      </c>
      <c r="C98" t="s">
        <v>0</v>
      </c>
      <c r="D98" t="s">
        <v>203</v>
      </c>
      <c r="E98" t="s">
        <v>0</v>
      </c>
      <c r="F98" s="10">
        <f>TODAY()+92</f>
        <v>44055.62216706018</v>
      </c>
      <c r="G98" s="10">
        <f>TODAY()+94</f>
        <v>44057.62216706018</v>
      </c>
      <c r="H98" t="s">
        <v>0</v>
      </c>
      <c r="I98">
        <v>0</v>
      </c>
      <c r="J98">
        <v>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204</v>
      </c>
      <c r="C99" t="s">
        <v>0</v>
      </c>
      <c r="D99" t="s">
        <v>205</v>
      </c>
      <c r="E99" t="s">
        <v>0</v>
      </c>
      <c r="F99" s="10">
        <f>TODAY()+93</f>
        <v>44056.62216706018</v>
      </c>
      <c r="G99" s="10">
        <f>TODAY()+95</f>
        <v>44058.62216706018</v>
      </c>
      <c r="H99" t="s">
        <v>0</v>
      </c>
      <c r="I99">
        <v>0</v>
      </c>
      <c r="J99">
        <v>8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206</v>
      </c>
      <c r="C100" t="s">
        <v>0</v>
      </c>
      <c r="D100" t="s">
        <v>207</v>
      </c>
      <c r="E100" t="s">
        <v>0</v>
      </c>
      <c r="F100" s="10">
        <f>TODAY()+94</f>
        <v>44057.622167071764</v>
      </c>
      <c r="G100" s="10">
        <f>TODAY()+96</f>
        <v>44059.622167071764</v>
      </c>
      <c r="H100" t="s">
        <v>0</v>
      </c>
      <c r="I100">
        <v>0</v>
      </c>
      <c r="J100">
        <v>16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9" t="s">
        <v>0</v>
      </c>
      <c r="B101" t="s">
        <v>208</v>
      </c>
      <c r="C101" t="s">
        <v>0</v>
      </c>
      <c r="D101" t="s">
        <v>209</v>
      </c>
      <c r="E101" t="s">
        <v>0</v>
      </c>
      <c r="F101" s="10">
        <f>TODAY()+95</f>
        <v>44058.622167071764</v>
      </c>
      <c r="G101" s="10">
        <f>TODAY()+97</f>
        <v>44060.622167071764</v>
      </c>
      <c r="H101" t="s">
        <v>0</v>
      </c>
      <c r="I101">
        <v>0</v>
      </c>
      <c r="J101">
        <v>16</v>
      </c>
      <c r="K101">
        <v>0</v>
      </c>
      <c r="L101">
        <v>0</v>
      </c>
      <c r="M101" t="s">
        <v>23</v>
      </c>
      <c r="N101" t="s">
        <v>24</v>
      </c>
      <c r="O101" t="s">
        <v>0</v>
      </c>
      <c r="P101">
        <v>0</v>
      </c>
      <c r="Q101">
        <v>0</v>
      </c>
    </row>
    <row r="102" spans="1:17" x14ac:dyDescent="0.25">
      <c r="A102" s="9" t="s">
        <v>0</v>
      </c>
      <c r="B102" t="s">
        <v>210</v>
      </c>
      <c r="C102" t="s">
        <v>0</v>
      </c>
      <c r="D102" t="s">
        <v>211</v>
      </c>
      <c r="E102" t="s">
        <v>0</v>
      </c>
      <c r="F102" s="10">
        <f>TODAY()+96</f>
        <v>44059.62216708333</v>
      </c>
      <c r="G102" s="10">
        <f>TODAY()+98</f>
        <v>44061.62216708333</v>
      </c>
      <c r="H102" t="s">
        <v>0</v>
      </c>
      <c r="I102">
        <v>0</v>
      </c>
      <c r="J102">
        <v>16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212</v>
      </c>
      <c r="C103" t="s">
        <v>0</v>
      </c>
      <c r="D103" t="s">
        <v>213</v>
      </c>
      <c r="E103" t="s">
        <v>0</v>
      </c>
      <c r="F103" s="10">
        <f>TODAY()+97</f>
        <v>44060.62216708333</v>
      </c>
      <c r="G103" s="10">
        <f>TODAY()+99</f>
        <v>44062.62216708333</v>
      </c>
      <c r="H103" t="s">
        <v>0</v>
      </c>
      <c r="I103">
        <v>0</v>
      </c>
      <c r="J103">
        <v>16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214</v>
      </c>
      <c r="C104" t="s">
        <v>0</v>
      </c>
      <c r="D104" t="s">
        <v>215</v>
      </c>
      <c r="E104" t="s">
        <v>0</v>
      </c>
      <c r="F104" s="10">
        <f>TODAY()+98</f>
        <v>44061.62216708333</v>
      </c>
      <c r="G104" s="10">
        <f>TODAY()+100</f>
        <v>44063.62216708333</v>
      </c>
      <c r="H104" t="s">
        <v>0</v>
      </c>
      <c r="I104">
        <v>0</v>
      </c>
      <c r="J104">
        <v>8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216</v>
      </c>
      <c r="C105" t="s">
        <v>0</v>
      </c>
      <c r="D105" t="s">
        <v>217</v>
      </c>
      <c r="E105" t="s">
        <v>0</v>
      </c>
      <c r="F105" s="10">
        <f>TODAY()+99</f>
        <v>44062.62216709491</v>
      </c>
      <c r="G105" s="10">
        <f>TODAY()+101</f>
        <v>44064.62216709491</v>
      </c>
      <c r="H105" t="s">
        <v>0</v>
      </c>
      <c r="I105">
        <v>0</v>
      </c>
      <c r="J105">
        <v>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9" t="s">
        <v>0</v>
      </c>
      <c r="B106" t="s">
        <v>218</v>
      </c>
      <c r="C106" t="s">
        <v>0</v>
      </c>
      <c r="D106" t="s">
        <v>219</v>
      </c>
      <c r="E106" t="s">
        <v>0</v>
      </c>
      <c r="F106" s="10">
        <f>TODAY()+100</f>
        <v>44063.62216709491</v>
      </c>
      <c r="G106" s="10">
        <f>TODAY()+102</f>
        <v>44065.62216709491</v>
      </c>
      <c r="H106" t="s">
        <v>0</v>
      </c>
      <c r="I106">
        <v>0</v>
      </c>
      <c r="J106">
        <v>8</v>
      </c>
      <c r="K106">
        <v>0</v>
      </c>
      <c r="L106">
        <v>0</v>
      </c>
      <c r="M106" t="s">
        <v>23</v>
      </c>
      <c r="N106" t="s">
        <v>24</v>
      </c>
      <c r="O106" t="s">
        <v>0</v>
      </c>
      <c r="P106">
        <v>0</v>
      </c>
      <c r="Q106">
        <v>0</v>
      </c>
    </row>
    <row r="107" spans="1:17" x14ac:dyDescent="0.25">
      <c r="A107" s="9" t="s">
        <v>0</v>
      </c>
      <c r="B107" t="s">
        <v>220</v>
      </c>
      <c r="C107" t="s">
        <v>0</v>
      </c>
      <c r="D107" t="s">
        <v>221</v>
      </c>
      <c r="E107" t="s">
        <v>0</v>
      </c>
      <c r="F107" s="10">
        <f>TODAY()+101</f>
        <v>44064.62216709491</v>
      </c>
      <c r="G107" s="10">
        <f>TODAY()+103</f>
        <v>44066.62216709491</v>
      </c>
      <c r="H107" t="s">
        <v>0</v>
      </c>
      <c r="I107">
        <v>0</v>
      </c>
      <c r="J107">
        <v>16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222</v>
      </c>
      <c r="C108" t="s">
        <v>0</v>
      </c>
      <c r="D108" t="s">
        <v>223</v>
      </c>
      <c r="E108" t="s">
        <v>0</v>
      </c>
      <c r="F108" s="10">
        <f>TODAY()+102</f>
        <v>44065.622167106485</v>
      </c>
      <c r="G108" s="10">
        <f>TODAY()+104</f>
        <v>44067.622167106485</v>
      </c>
      <c r="H108" t="s">
        <v>0</v>
      </c>
      <c r="I108">
        <v>0</v>
      </c>
      <c r="J108">
        <v>16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224</v>
      </c>
      <c r="C109" t="s">
        <v>0</v>
      </c>
      <c r="D109" t="s">
        <v>225</v>
      </c>
      <c r="E109" t="s">
        <v>0</v>
      </c>
      <c r="F109" s="10">
        <f>TODAY()+103</f>
        <v>44066.622167106485</v>
      </c>
      <c r="G109" s="10">
        <f>TODAY()+105</f>
        <v>44068.622167106485</v>
      </c>
      <c r="H109" t="s">
        <v>0</v>
      </c>
      <c r="I109">
        <v>0</v>
      </c>
      <c r="J109">
        <v>16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226</v>
      </c>
      <c r="C110" t="s">
        <v>0</v>
      </c>
      <c r="D110" t="s">
        <v>227</v>
      </c>
      <c r="E110" t="s">
        <v>0</v>
      </c>
      <c r="F110" s="10">
        <f>TODAY()+104</f>
        <v>44067.622167106485</v>
      </c>
      <c r="G110" s="10">
        <f>TODAY()+106</f>
        <v>44069.622167106485</v>
      </c>
      <c r="H110" t="s">
        <v>0</v>
      </c>
      <c r="I110">
        <v>0</v>
      </c>
      <c r="J110">
        <v>16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9" t="s">
        <v>0</v>
      </c>
      <c r="B111" t="s">
        <v>228</v>
      </c>
      <c r="C111" t="s">
        <v>0</v>
      </c>
      <c r="D111" t="s">
        <v>229</v>
      </c>
      <c r="E111" t="s">
        <v>0</v>
      </c>
      <c r="F111" s="10">
        <f>TODAY()+105</f>
        <v>44068.622167106485</v>
      </c>
      <c r="G111" s="10">
        <f>TODAY()+107</f>
        <v>44070.622167106485</v>
      </c>
      <c r="H111" t="s">
        <v>0</v>
      </c>
      <c r="I111">
        <v>0</v>
      </c>
      <c r="J111">
        <v>8</v>
      </c>
      <c r="K111">
        <v>0</v>
      </c>
      <c r="L111">
        <v>0</v>
      </c>
      <c r="M111" t="s">
        <v>23</v>
      </c>
      <c r="N111" t="s">
        <v>24</v>
      </c>
      <c r="O111" t="s">
        <v>0</v>
      </c>
      <c r="P111">
        <v>0</v>
      </c>
      <c r="Q111">
        <v>0</v>
      </c>
    </row>
    <row r="112" spans="1:17" x14ac:dyDescent="0.25">
      <c r="A112" s="9" t="s">
        <v>0</v>
      </c>
      <c r="B112" t="s">
        <v>230</v>
      </c>
      <c r="C112" t="s">
        <v>0</v>
      </c>
      <c r="D112" t="s">
        <v>231</v>
      </c>
      <c r="E112" t="s">
        <v>0</v>
      </c>
      <c r="F112" s="10">
        <f>TODAY()+106</f>
        <v>44069.622167118054</v>
      </c>
      <c r="G112" s="10">
        <f>TODAY()+108</f>
        <v>44071.622167118054</v>
      </c>
      <c r="H112" t="s">
        <v>0</v>
      </c>
      <c r="I112">
        <v>0</v>
      </c>
      <c r="J112">
        <v>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232</v>
      </c>
      <c r="C113" t="s">
        <v>0</v>
      </c>
      <c r="D113" t="s">
        <v>233</v>
      </c>
      <c r="E113" t="s">
        <v>0</v>
      </c>
      <c r="F113" s="10">
        <f>TODAY()+107</f>
        <v>44070.622167118054</v>
      </c>
      <c r="G113" s="10">
        <f>TODAY()+109</f>
        <v>44072.622167118054</v>
      </c>
      <c r="H113" t="s">
        <v>0</v>
      </c>
      <c r="I113">
        <v>0</v>
      </c>
      <c r="J113">
        <v>8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9" t="s">
        <v>0</v>
      </c>
      <c r="B114" t="s">
        <v>234</v>
      </c>
      <c r="C114" t="s">
        <v>0</v>
      </c>
      <c r="D114" t="s">
        <v>235</v>
      </c>
      <c r="E114" t="s">
        <v>0</v>
      </c>
      <c r="F114" s="10">
        <f>TODAY()+108</f>
        <v>44071.622167118054</v>
      </c>
      <c r="G114" s="10">
        <f>TODAY()+110</f>
        <v>44073.622167118054</v>
      </c>
      <c r="H114" t="s">
        <v>0</v>
      </c>
      <c r="I114">
        <v>0</v>
      </c>
      <c r="J114">
        <v>16</v>
      </c>
      <c r="K114">
        <v>0</v>
      </c>
      <c r="L114">
        <v>0</v>
      </c>
      <c r="M114" t="s">
        <v>23</v>
      </c>
      <c r="N114" t="s">
        <v>24</v>
      </c>
      <c r="O114" t="s">
        <v>0</v>
      </c>
      <c r="P114">
        <v>0</v>
      </c>
      <c r="Q114">
        <v>0</v>
      </c>
    </row>
    <row r="115" spans="1:17" x14ac:dyDescent="0.25">
      <c r="A115" s="9" t="s">
        <v>0</v>
      </c>
      <c r="B115" t="s">
        <v>236</v>
      </c>
      <c r="C115" t="s">
        <v>0</v>
      </c>
      <c r="D115" t="s">
        <v>237</v>
      </c>
      <c r="E115" t="s">
        <v>0</v>
      </c>
      <c r="F115" s="10">
        <f>TODAY()+109</f>
        <v>44072.62216712963</v>
      </c>
      <c r="G115" s="10">
        <f>TODAY()+111</f>
        <v>44074.62216712963</v>
      </c>
      <c r="H115" t="s">
        <v>0</v>
      </c>
      <c r="I115">
        <v>0</v>
      </c>
      <c r="J115">
        <v>16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6" t="s">
        <v>0</v>
      </c>
      <c r="B116" s="7" t="s">
        <v>238</v>
      </c>
      <c r="C116" s="7" t="s">
        <v>239</v>
      </c>
      <c r="D116" s="7"/>
      <c r="E116" s="7" t="s">
        <v>0</v>
      </c>
      <c r="F116" s="8">
        <f>TODAY()+111</f>
        <v>44074.62216712963</v>
      </c>
      <c r="G116" s="8">
        <f>TODAY()+142</f>
        <v>44105.62216712963</v>
      </c>
      <c r="H116" s="7" t="s">
        <v>0</v>
      </c>
      <c r="I116" s="7">
        <v>0</v>
      </c>
      <c r="J116" s="7">
        <v>176</v>
      </c>
      <c r="K116" s="7">
        <v>0</v>
      </c>
      <c r="L116" s="7">
        <v>0</v>
      </c>
      <c r="M116" s="7" t="s">
        <v>0</v>
      </c>
      <c r="N116" s="7" t="s">
        <v>0</v>
      </c>
      <c r="O116" s="7" t="s">
        <v>0</v>
      </c>
      <c r="P116" s="7">
        <v>0</v>
      </c>
      <c r="Q116" s="7">
        <v>0</v>
      </c>
    </row>
    <row r="117" spans="1:17" x14ac:dyDescent="0.25">
      <c r="A117" s="9" t="s">
        <v>0</v>
      </c>
      <c r="B117" t="s">
        <v>240</v>
      </c>
      <c r="C117" t="s">
        <v>0</v>
      </c>
      <c r="D117" t="s">
        <v>241</v>
      </c>
      <c r="E117" t="s">
        <v>0</v>
      </c>
      <c r="F117" s="10">
        <f>TODAY()+111</f>
        <v>44074.62216712963</v>
      </c>
      <c r="G117" s="10">
        <f>TODAY()+113</f>
        <v>44076.62216712963</v>
      </c>
      <c r="H117" t="s">
        <v>0</v>
      </c>
      <c r="I117">
        <v>0</v>
      </c>
      <c r="J117">
        <v>16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9" t="s">
        <v>0</v>
      </c>
      <c r="B118" t="s">
        <v>242</v>
      </c>
      <c r="C118" t="s">
        <v>0</v>
      </c>
      <c r="D118" t="s">
        <v>243</v>
      </c>
      <c r="E118" t="s">
        <v>0</v>
      </c>
      <c r="F118" s="10">
        <f>TODAY()+112</f>
        <v>44075.62216712963</v>
      </c>
      <c r="G118" s="10">
        <f>TODAY()+114</f>
        <v>44077.622167141206</v>
      </c>
      <c r="H118" t="s">
        <v>0</v>
      </c>
      <c r="I118">
        <v>0</v>
      </c>
      <c r="J118">
        <v>8</v>
      </c>
      <c r="K118">
        <v>0</v>
      </c>
      <c r="L118">
        <v>0</v>
      </c>
      <c r="M118" t="s">
        <v>23</v>
      </c>
      <c r="N118" t="s">
        <v>24</v>
      </c>
      <c r="O118" t="s">
        <v>0</v>
      </c>
      <c r="P118">
        <v>0</v>
      </c>
      <c r="Q118">
        <v>0</v>
      </c>
    </row>
    <row r="119" spans="1:17" x14ac:dyDescent="0.25">
      <c r="A119" s="9" t="s">
        <v>0</v>
      </c>
      <c r="B119" t="s">
        <v>244</v>
      </c>
      <c r="C119" t="s">
        <v>0</v>
      </c>
      <c r="D119" t="s">
        <v>245</v>
      </c>
      <c r="E119" t="s">
        <v>0</v>
      </c>
      <c r="F119" s="10">
        <f>TODAY()+113</f>
        <v>44076.622167141206</v>
      </c>
      <c r="G119" s="10">
        <f>TODAY()+115</f>
        <v>44078.622167141206</v>
      </c>
      <c r="H119" t="s">
        <v>0</v>
      </c>
      <c r="I119">
        <v>0</v>
      </c>
      <c r="J119">
        <v>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246</v>
      </c>
      <c r="C120" t="s">
        <v>0</v>
      </c>
      <c r="D120" t="s">
        <v>205</v>
      </c>
      <c r="E120" t="s">
        <v>0</v>
      </c>
      <c r="F120" s="10">
        <f>TODAY()+114</f>
        <v>44077.622167141206</v>
      </c>
      <c r="G120" s="10">
        <f>TODAY()+116</f>
        <v>44079.622167141206</v>
      </c>
      <c r="H120" t="s">
        <v>0</v>
      </c>
      <c r="I120">
        <v>0</v>
      </c>
      <c r="J120">
        <v>8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9" t="s">
        <v>0</v>
      </c>
      <c r="B121" t="s">
        <v>247</v>
      </c>
      <c r="C121" t="s">
        <v>0</v>
      </c>
      <c r="D121" t="s">
        <v>248</v>
      </c>
      <c r="E121" t="s">
        <v>0</v>
      </c>
      <c r="F121" s="10">
        <f>TODAY()+115</f>
        <v>44078.622167141206</v>
      </c>
      <c r="G121" s="10">
        <f>TODAY()+117</f>
        <v>44080.622167141206</v>
      </c>
      <c r="H121" t="s">
        <v>0</v>
      </c>
      <c r="I121">
        <v>0</v>
      </c>
      <c r="J121">
        <v>16</v>
      </c>
      <c r="K121">
        <v>0</v>
      </c>
      <c r="L121">
        <v>0</v>
      </c>
      <c r="M121" t="s">
        <v>23</v>
      </c>
      <c r="N121" t="s">
        <v>24</v>
      </c>
      <c r="O121" t="s">
        <v>0</v>
      </c>
      <c r="P121">
        <v>0</v>
      </c>
      <c r="Q121">
        <v>0</v>
      </c>
    </row>
    <row r="122" spans="1:17" x14ac:dyDescent="0.25">
      <c r="A122" s="9" t="s">
        <v>0</v>
      </c>
      <c r="B122" t="s">
        <v>249</v>
      </c>
      <c r="C122" t="s">
        <v>0</v>
      </c>
      <c r="D122" t="s">
        <v>250</v>
      </c>
      <c r="E122" t="s">
        <v>0</v>
      </c>
      <c r="F122" s="10">
        <f>TODAY()+116</f>
        <v>44079.622167152775</v>
      </c>
      <c r="G122" s="10">
        <f>TODAY()+118</f>
        <v>44081.622167152775</v>
      </c>
      <c r="H122" t="s">
        <v>0</v>
      </c>
      <c r="I122">
        <v>0</v>
      </c>
      <c r="J122">
        <v>16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251</v>
      </c>
      <c r="C123" t="s">
        <v>0</v>
      </c>
      <c r="D123" t="s">
        <v>252</v>
      </c>
      <c r="E123" t="s">
        <v>0</v>
      </c>
      <c r="F123" s="10">
        <f>TODAY()+117</f>
        <v>44080.622167152775</v>
      </c>
      <c r="G123" s="10">
        <f>TODAY()+119</f>
        <v>44082.622167152775</v>
      </c>
      <c r="H123" t="s">
        <v>0</v>
      </c>
      <c r="I123">
        <v>0</v>
      </c>
      <c r="J123">
        <v>16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253</v>
      </c>
      <c r="C124" t="s">
        <v>0</v>
      </c>
      <c r="D124" t="s">
        <v>254</v>
      </c>
      <c r="E124" t="s">
        <v>0</v>
      </c>
      <c r="F124" s="10">
        <f>TODAY()+118</f>
        <v>44081.62216716435</v>
      </c>
      <c r="G124" s="10">
        <f>TODAY()+120</f>
        <v>44083.62216716435</v>
      </c>
      <c r="H124" t="s">
        <v>0</v>
      </c>
      <c r="I124">
        <v>0</v>
      </c>
      <c r="J124">
        <v>16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255</v>
      </c>
      <c r="C125" t="s">
        <v>0</v>
      </c>
      <c r="D125" t="s">
        <v>256</v>
      </c>
      <c r="E125" t="s">
        <v>0</v>
      </c>
      <c r="F125" s="10">
        <f>TODAY()+119</f>
        <v>44082.62216716435</v>
      </c>
      <c r="G125" s="10">
        <f>TODAY()+121</f>
        <v>44084.62216716435</v>
      </c>
      <c r="H125" t="s">
        <v>0</v>
      </c>
      <c r="I125">
        <v>0</v>
      </c>
      <c r="J125">
        <v>8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257</v>
      </c>
      <c r="C126" t="s">
        <v>0</v>
      </c>
      <c r="D126" t="s">
        <v>258</v>
      </c>
      <c r="E126" t="s">
        <v>0</v>
      </c>
      <c r="F126" s="10">
        <f>TODAY()+120</f>
        <v>44083.62216716435</v>
      </c>
      <c r="G126" s="10">
        <f>TODAY()+122</f>
        <v>44085.62216716435</v>
      </c>
      <c r="H126" t="s">
        <v>0</v>
      </c>
      <c r="I126">
        <v>0</v>
      </c>
      <c r="J126">
        <v>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259</v>
      </c>
      <c r="C127" t="s">
        <v>0</v>
      </c>
      <c r="D127" t="s">
        <v>260</v>
      </c>
      <c r="E127" t="s">
        <v>0</v>
      </c>
      <c r="F127" s="10">
        <f>TODAY()+121</f>
        <v>44084.62216716435</v>
      </c>
      <c r="G127" s="10">
        <f>TODAY()+123</f>
        <v>44086.62216716435</v>
      </c>
      <c r="H127" t="s">
        <v>0</v>
      </c>
      <c r="I127">
        <v>0</v>
      </c>
      <c r="J127">
        <v>8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261</v>
      </c>
      <c r="C128" t="s">
        <v>0</v>
      </c>
      <c r="D128" t="s">
        <v>262</v>
      </c>
      <c r="E128" t="s">
        <v>0</v>
      </c>
      <c r="F128" s="10">
        <f>TODAY()+122</f>
        <v>44085.62216716435</v>
      </c>
      <c r="G128" s="10">
        <f>TODAY()+124</f>
        <v>44087.62216716435</v>
      </c>
      <c r="H128" t="s">
        <v>0</v>
      </c>
      <c r="I128">
        <v>0</v>
      </c>
      <c r="J128">
        <v>16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263</v>
      </c>
      <c r="C129" t="s">
        <v>0</v>
      </c>
      <c r="D129" t="s">
        <v>264</v>
      </c>
      <c r="E129" t="s">
        <v>0</v>
      </c>
      <c r="F129" s="10">
        <f>TODAY()+123</f>
        <v>44086.62216717593</v>
      </c>
      <c r="G129" s="10">
        <f>TODAY()+125</f>
        <v>44088.62216717593</v>
      </c>
      <c r="H129" t="s">
        <v>0</v>
      </c>
      <c r="I129">
        <v>0</v>
      </c>
      <c r="J129">
        <v>16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265</v>
      </c>
      <c r="C130" t="s">
        <v>0</v>
      </c>
      <c r="D130" t="s">
        <v>266</v>
      </c>
      <c r="E130" t="s">
        <v>0</v>
      </c>
      <c r="F130" s="10">
        <f>TODAY()+124</f>
        <v>44087.62216717593</v>
      </c>
      <c r="G130" s="10">
        <f>TODAY()+126</f>
        <v>44089.62216717593</v>
      </c>
      <c r="H130" t="s">
        <v>0</v>
      </c>
      <c r="I130">
        <v>0</v>
      </c>
      <c r="J130">
        <v>16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267</v>
      </c>
      <c r="C131" t="s">
        <v>0</v>
      </c>
      <c r="D131" t="s">
        <v>268</v>
      </c>
      <c r="E131" t="s">
        <v>0</v>
      </c>
      <c r="F131" s="10">
        <f>TODAY()+125</f>
        <v>44088.62216717593</v>
      </c>
      <c r="G131" s="10">
        <f>TODAY()+127</f>
        <v>44090.62216717593</v>
      </c>
      <c r="H131" t="s">
        <v>0</v>
      </c>
      <c r="I131">
        <v>0</v>
      </c>
      <c r="J131">
        <v>16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269</v>
      </c>
      <c r="C132" t="s">
        <v>0</v>
      </c>
      <c r="D132" t="s">
        <v>270</v>
      </c>
      <c r="E132" t="s">
        <v>0</v>
      </c>
      <c r="F132" s="10">
        <f>TODAY()+126</f>
        <v>44089.62216717593</v>
      </c>
      <c r="G132" s="10">
        <f>TODAY()+128</f>
        <v>44091.62216717593</v>
      </c>
      <c r="H132" t="s">
        <v>0</v>
      </c>
      <c r="I132">
        <v>0</v>
      </c>
      <c r="J132">
        <v>8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9" t="s">
        <v>0</v>
      </c>
      <c r="B133" t="s">
        <v>271</v>
      </c>
      <c r="C133" t="s">
        <v>0</v>
      </c>
      <c r="D133" t="s">
        <v>272</v>
      </c>
      <c r="E133" t="s">
        <v>0</v>
      </c>
      <c r="F133" s="10">
        <f>TODAY()+127</f>
        <v>44090.62216717593</v>
      </c>
      <c r="G133" s="10">
        <f>TODAY()+129</f>
        <v>44092.62216717593</v>
      </c>
      <c r="H133" t="s">
        <v>0</v>
      </c>
      <c r="I133">
        <v>0</v>
      </c>
      <c r="J133">
        <v>0</v>
      </c>
      <c r="K133">
        <v>0</v>
      </c>
      <c r="L133">
        <v>0</v>
      </c>
      <c r="M133" t="s">
        <v>23</v>
      </c>
      <c r="N133" t="s">
        <v>24</v>
      </c>
      <c r="O133" t="s">
        <v>0</v>
      </c>
      <c r="P133">
        <v>0</v>
      </c>
      <c r="Q133">
        <v>0</v>
      </c>
    </row>
    <row r="134" spans="1:17" x14ac:dyDescent="0.25">
      <c r="A134" s="9" t="s">
        <v>0</v>
      </c>
      <c r="B134" t="s">
        <v>273</v>
      </c>
      <c r="C134" t="s">
        <v>0</v>
      </c>
      <c r="D134" t="s">
        <v>101</v>
      </c>
      <c r="E134" t="s">
        <v>0</v>
      </c>
      <c r="F134" s="10">
        <f>TODAY()+128</f>
        <v>44091.622167187496</v>
      </c>
      <c r="G134" s="10">
        <f>TODAY()+130</f>
        <v>44093.622167187496</v>
      </c>
      <c r="H134" t="s">
        <v>0</v>
      </c>
      <c r="I134">
        <v>0</v>
      </c>
      <c r="J134">
        <v>8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274</v>
      </c>
      <c r="C135" t="s">
        <v>0</v>
      </c>
      <c r="D135" t="s">
        <v>275</v>
      </c>
      <c r="E135" t="s">
        <v>0</v>
      </c>
      <c r="F135" s="10">
        <f>TODAY()+129</f>
        <v>44092.622167187496</v>
      </c>
      <c r="G135" s="10">
        <f>TODAY()+131</f>
        <v>44094.622167187496</v>
      </c>
      <c r="H135" t="s">
        <v>0</v>
      </c>
      <c r="I135">
        <v>0</v>
      </c>
      <c r="J135">
        <v>16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276</v>
      </c>
      <c r="C136" t="s">
        <v>0</v>
      </c>
      <c r="D136" t="s">
        <v>277</v>
      </c>
      <c r="E136" t="s">
        <v>0</v>
      </c>
      <c r="F136" s="10">
        <f>TODAY()+130</f>
        <v>44093.622167187496</v>
      </c>
      <c r="G136" s="10">
        <f>TODAY()+132</f>
        <v>44095.622167187496</v>
      </c>
      <c r="H136" t="s">
        <v>0</v>
      </c>
      <c r="I136">
        <v>0</v>
      </c>
      <c r="J136">
        <v>16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278</v>
      </c>
      <c r="C137" t="s">
        <v>0</v>
      </c>
      <c r="D137" t="s">
        <v>279</v>
      </c>
      <c r="E137" t="s">
        <v>0</v>
      </c>
      <c r="F137" s="10">
        <f>TODAY()+131</f>
        <v>44094.622167187496</v>
      </c>
      <c r="G137" s="10">
        <f>TODAY()+133</f>
        <v>44096.622167187496</v>
      </c>
      <c r="H137" t="s">
        <v>0</v>
      </c>
      <c r="I137">
        <v>0</v>
      </c>
      <c r="J137">
        <v>16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9" t="s">
        <v>0</v>
      </c>
      <c r="B138" t="s">
        <v>280</v>
      </c>
      <c r="C138" t="s">
        <v>0</v>
      </c>
      <c r="D138" t="s">
        <v>281</v>
      </c>
      <c r="E138" t="s">
        <v>0</v>
      </c>
      <c r="F138" s="10">
        <f>TODAY()+132</f>
        <v>44095.622167187496</v>
      </c>
      <c r="G138" s="10">
        <f>TODAY()+134</f>
        <v>44097.622167187496</v>
      </c>
      <c r="H138" t="s">
        <v>0</v>
      </c>
      <c r="I138">
        <v>0</v>
      </c>
      <c r="J138">
        <v>16</v>
      </c>
      <c r="K138">
        <v>0</v>
      </c>
      <c r="L138">
        <v>0</v>
      </c>
      <c r="M138" t="s">
        <v>23</v>
      </c>
      <c r="N138" t="s">
        <v>24</v>
      </c>
      <c r="O138" t="s">
        <v>0</v>
      </c>
      <c r="P138">
        <v>0</v>
      </c>
      <c r="Q138">
        <v>0</v>
      </c>
    </row>
    <row r="139" spans="1:17" x14ac:dyDescent="0.25">
      <c r="A139" s="9" t="s">
        <v>0</v>
      </c>
      <c r="B139" t="s">
        <v>282</v>
      </c>
      <c r="C139" t="s">
        <v>0</v>
      </c>
      <c r="D139" t="s">
        <v>283</v>
      </c>
      <c r="E139" t="s">
        <v>0</v>
      </c>
      <c r="F139" s="10">
        <f>TODAY()+133</f>
        <v>44096.622167187496</v>
      </c>
      <c r="G139" s="10">
        <f>TODAY()+135</f>
        <v>44098.622167187496</v>
      </c>
      <c r="H139" t="s">
        <v>0</v>
      </c>
      <c r="I139">
        <v>0</v>
      </c>
      <c r="J139">
        <v>8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284</v>
      </c>
      <c r="C140" t="s">
        <v>0</v>
      </c>
      <c r="D140" t="s">
        <v>285</v>
      </c>
      <c r="E140" t="s">
        <v>0</v>
      </c>
      <c r="F140" s="10">
        <f>TODAY()+134</f>
        <v>44097.62216719908</v>
      </c>
      <c r="G140" s="10">
        <f>TODAY()+136</f>
        <v>44099.62216719908</v>
      </c>
      <c r="H140" t="s">
        <v>0</v>
      </c>
      <c r="I140">
        <v>0</v>
      </c>
      <c r="J140">
        <v>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286</v>
      </c>
      <c r="C141" t="s">
        <v>0</v>
      </c>
      <c r="D141" t="s">
        <v>287</v>
      </c>
      <c r="E141" t="s">
        <v>0</v>
      </c>
      <c r="F141" s="10">
        <f>TODAY()+135</f>
        <v>44098.62216719908</v>
      </c>
      <c r="G141" s="10">
        <f>TODAY()+137</f>
        <v>44100.62216719908</v>
      </c>
      <c r="H141" t="s">
        <v>0</v>
      </c>
      <c r="I141">
        <v>0</v>
      </c>
      <c r="J141">
        <v>8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288</v>
      </c>
      <c r="C142" t="s">
        <v>0</v>
      </c>
      <c r="D142" t="s">
        <v>289</v>
      </c>
      <c r="E142" t="s">
        <v>0</v>
      </c>
      <c r="F142" s="10">
        <f>TODAY()+136</f>
        <v>44099.62216719908</v>
      </c>
      <c r="G142" s="10">
        <f>TODAY()+138</f>
        <v>44101.62216719908</v>
      </c>
      <c r="H142" t="s">
        <v>0</v>
      </c>
      <c r="I142">
        <v>0</v>
      </c>
      <c r="J142">
        <v>16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290</v>
      </c>
      <c r="C143" t="s">
        <v>0</v>
      </c>
      <c r="D143" t="s">
        <v>291</v>
      </c>
      <c r="E143" t="s">
        <v>0</v>
      </c>
      <c r="F143" s="10">
        <f>TODAY()+137</f>
        <v>44100.62216719908</v>
      </c>
      <c r="G143" s="10">
        <f>TODAY()+139</f>
        <v>44102.62216719908</v>
      </c>
      <c r="H143" t="s">
        <v>0</v>
      </c>
      <c r="I143">
        <v>0</v>
      </c>
      <c r="J143">
        <v>16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292</v>
      </c>
      <c r="C144" t="s">
        <v>0</v>
      </c>
      <c r="D144" t="s">
        <v>293</v>
      </c>
      <c r="E144" t="s">
        <v>0</v>
      </c>
      <c r="F144" s="10">
        <f>TODAY()+138</f>
        <v>44101.62216719908</v>
      </c>
      <c r="G144" s="10">
        <f>TODAY()+140</f>
        <v>44103.62216719908</v>
      </c>
      <c r="H144" t="s">
        <v>0</v>
      </c>
      <c r="I144">
        <v>0</v>
      </c>
      <c r="J144">
        <v>16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9" t="s">
        <v>0</v>
      </c>
      <c r="B145" t="s">
        <v>294</v>
      </c>
      <c r="C145" t="s">
        <v>0</v>
      </c>
      <c r="D145" t="s">
        <v>295</v>
      </c>
      <c r="E145" t="s">
        <v>0</v>
      </c>
      <c r="F145" s="10">
        <f>TODAY()+139</f>
        <v>44102.62216721065</v>
      </c>
      <c r="G145" s="10">
        <f>TODAY()+141</f>
        <v>44104.62216721065</v>
      </c>
      <c r="H145" t="s">
        <v>0</v>
      </c>
      <c r="I145">
        <v>0</v>
      </c>
      <c r="J145">
        <v>16</v>
      </c>
      <c r="K145">
        <v>0</v>
      </c>
      <c r="L145">
        <v>0</v>
      </c>
      <c r="M145" t="s">
        <v>23</v>
      </c>
      <c r="N145" t="s">
        <v>24</v>
      </c>
      <c r="O145" t="s">
        <v>0</v>
      </c>
      <c r="P145">
        <v>0</v>
      </c>
      <c r="Q145">
        <v>0</v>
      </c>
    </row>
    <row r="146" spans="1:17" x14ac:dyDescent="0.25">
      <c r="A146" s="9" t="s">
        <v>0</v>
      </c>
      <c r="B146" t="s">
        <v>296</v>
      </c>
      <c r="C146" t="s">
        <v>0</v>
      </c>
      <c r="D146" t="s">
        <v>297</v>
      </c>
      <c r="E146" t="s">
        <v>0</v>
      </c>
      <c r="F146" s="10">
        <f>TODAY()+140</f>
        <v>44103.62216721065</v>
      </c>
      <c r="G146" s="10">
        <f>TODAY()+142</f>
        <v>44105.62216721065</v>
      </c>
      <c r="H146" t="s">
        <v>0</v>
      </c>
      <c r="I146">
        <v>0</v>
      </c>
      <c r="J146">
        <v>8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6" t="s">
        <v>0</v>
      </c>
      <c r="B147" s="7" t="s">
        <v>298</v>
      </c>
      <c r="C147" s="7" t="s">
        <v>299</v>
      </c>
      <c r="D147" s="7"/>
      <c r="E147" s="7" t="s">
        <v>0</v>
      </c>
      <c r="F147" s="8">
        <f>TODAY()+142</f>
        <v>44105.62216721065</v>
      </c>
      <c r="G147" s="8">
        <f>TODAY()+162</f>
        <v>44125.62216721065</v>
      </c>
      <c r="H147" s="7" t="s">
        <v>0</v>
      </c>
      <c r="I147" s="7">
        <v>0</v>
      </c>
      <c r="J147" s="7">
        <v>120</v>
      </c>
      <c r="K147" s="7">
        <v>0</v>
      </c>
      <c r="L147" s="7">
        <v>0</v>
      </c>
      <c r="M147" s="7" t="s">
        <v>0</v>
      </c>
      <c r="N147" s="7" t="s">
        <v>0</v>
      </c>
      <c r="O147" s="7" t="s">
        <v>0</v>
      </c>
      <c r="P147" s="7">
        <v>0</v>
      </c>
      <c r="Q147" s="7">
        <v>0</v>
      </c>
    </row>
    <row r="148" spans="1:17" x14ac:dyDescent="0.25">
      <c r="A148" s="9" t="s">
        <v>0</v>
      </c>
      <c r="B148" t="s">
        <v>300</v>
      </c>
      <c r="C148" t="s">
        <v>0</v>
      </c>
      <c r="D148" t="s">
        <v>301</v>
      </c>
      <c r="E148" t="s">
        <v>0</v>
      </c>
      <c r="F148" s="10">
        <f>TODAY()+142</f>
        <v>44105.62216721065</v>
      </c>
      <c r="G148" s="10">
        <f>TODAY()+144</f>
        <v>44107.62216721065</v>
      </c>
      <c r="H148" t="s">
        <v>0</v>
      </c>
      <c r="I148">
        <v>0</v>
      </c>
      <c r="J148">
        <v>8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9" t="s">
        <v>0</v>
      </c>
      <c r="B149" t="s">
        <v>302</v>
      </c>
      <c r="C149" t="s">
        <v>0</v>
      </c>
      <c r="D149" t="s">
        <v>303</v>
      </c>
      <c r="E149" t="s">
        <v>0</v>
      </c>
      <c r="F149" s="10">
        <f>TODAY()+143</f>
        <v>44106.62216721065</v>
      </c>
      <c r="G149" s="10">
        <f>TODAY()+145</f>
        <v>44108.62216721065</v>
      </c>
      <c r="H149" t="s">
        <v>0</v>
      </c>
      <c r="I149">
        <v>0</v>
      </c>
      <c r="J149">
        <v>16</v>
      </c>
      <c r="K149">
        <v>0</v>
      </c>
      <c r="L149">
        <v>0</v>
      </c>
      <c r="M149" t="s">
        <v>23</v>
      </c>
      <c r="N149" t="s">
        <v>24</v>
      </c>
      <c r="O149" t="s">
        <v>0</v>
      </c>
      <c r="P149">
        <v>0</v>
      </c>
      <c r="Q149">
        <v>0</v>
      </c>
    </row>
    <row r="150" spans="1:17" x14ac:dyDescent="0.25">
      <c r="A150" s="9" t="s">
        <v>0</v>
      </c>
      <c r="B150" t="s">
        <v>304</v>
      </c>
      <c r="C150" t="s">
        <v>0</v>
      </c>
      <c r="D150" t="s">
        <v>305</v>
      </c>
      <c r="E150" t="s">
        <v>0</v>
      </c>
      <c r="F150" s="10">
        <f>TODAY()+144</f>
        <v>44107.62216721065</v>
      </c>
      <c r="G150" s="10">
        <f>TODAY()+146</f>
        <v>44109.62216721065</v>
      </c>
      <c r="H150" t="s">
        <v>0</v>
      </c>
      <c r="I150">
        <v>0</v>
      </c>
      <c r="J150">
        <v>16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306</v>
      </c>
      <c r="C151" t="s">
        <v>0</v>
      </c>
      <c r="D151" t="s">
        <v>307</v>
      </c>
      <c r="E151" t="s">
        <v>0</v>
      </c>
      <c r="F151" s="10">
        <f>TODAY()+145</f>
        <v>44108.622167222224</v>
      </c>
      <c r="G151" s="10">
        <f>TODAY()+147</f>
        <v>44110.622167222224</v>
      </c>
      <c r="H151" t="s">
        <v>0</v>
      </c>
      <c r="I151">
        <v>0</v>
      </c>
      <c r="J151">
        <v>16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308</v>
      </c>
      <c r="C152" t="s">
        <v>0</v>
      </c>
      <c r="D152" t="s">
        <v>309</v>
      </c>
      <c r="E152" t="s">
        <v>0</v>
      </c>
      <c r="F152" s="10">
        <f>TODAY()+146</f>
        <v>44109.622167222224</v>
      </c>
      <c r="G152" s="10">
        <f>TODAY()+148</f>
        <v>44111.622167222224</v>
      </c>
      <c r="H152" t="s">
        <v>0</v>
      </c>
      <c r="I152">
        <v>0</v>
      </c>
      <c r="J152">
        <v>16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310</v>
      </c>
      <c r="C153" t="s">
        <v>0</v>
      </c>
      <c r="D153" t="s">
        <v>311</v>
      </c>
      <c r="E153" t="s">
        <v>0</v>
      </c>
      <c r="F153" s="10">
        <f>TODAY()+147</f>
        <v>44110.622167222224</v>
      </c>
      <c r="G153" s="10">
        <f>TODAY()+149</f>
        <v>44112.622167222224</v>
      </c>
      <c r="H153" t="s">
        <v>0</v>
      </c>
      <c r="I153">
        <v>0</v>
      </c>
      <c r="J153">
        <v>8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312</v>
      </c>
      <c r="C154" t="s">
        <v>0</v>
      </c>
      <c r="D154" t="s">
        <v>313</v>
      </c>
      <c r="E154" t="s">
        <v>0</v>
      </c>
      <c r="F154" s="10">
        <f>TODAY()+148</f>
        <v>44111.622167222224</v>
      </c>
      <c r="G154" s="10">
        <f>TODAY()+150</f>
        <v>44113.622167222224</v>
      </c>
      <c r="H154" t="s">
        <v>0</v>
      </c>
      <c r="I154">
        <v>0</v>
      </c>
      <c r="J154">
        <v>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314</v>
      </c>
      <c r="C155" t="s">
        <v>0</v>
      </c>
      <c r="D155" t="s">
        <v>315</v>
      </c>
      <c r="E155" t="s">
        <v>0</v>
      </c>
      <c r="F155" s="10">
        <f>TODAY()+149</f>
        <v>44112.622167222224</v>
      </c>
      <c r="G155" s="10">
        <f>TODAY()+151</f>
        <v>44114.622167222224</v>
      </c>
      <c r="H155" t="s">
        <v>0</v>
      </c>
      <c r="I155">
        <v>0</v>
      </c>
      <c r="J155">
        <v>8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9" t="s">
        <v>0</v>
      </c>
      <c r="B156" t="s">
        <v>316</v>
      </c>
      <c r="C156" t="s">
        <v>0</v>
      </c>
      <c r="D156" t="s">
        <v>317</v>
      </c>
      <c r="E156" t="s">
        <v>0</v>
      </c>
      <c r="F156" s="10">
        <f>TODAY()+150</f>
        <v>44113.622167222224</v>
      </c>
      <c r="G156" s="10">
        <f>TODAY()+152</f>
        <v>44115.622167222224</v>
      </c>
      <c r="H156" t="s">
        <v>0</v>
      </c>
      <c r="I156">
        <v>0</v>
      </c>
      <c r="J156">
        <v>16</v>
      </c>
      <c r="K156">
        <v>0</v>
      </c>
      <c r="L156">
        <v>0</v>
      </c>
      <c r="M156" t="s">
        <v>23</v>
      </c>
      <c r="N156" t="s">
        <v>24</v>
      </c>
      <c r="O156" t="s">
        <v>0</v>
      </c>
      <c r="P156">
        <v>0</v>
      </c>
      <c r="Q156">
        <v>0</v>
      </c>
    </row>
    <row r="157" spans="1:17" x14ac:dyDescent="0.25">
      <c r="A157" s="9" t="s">
        <v>0</v>
      </c>
      <c r="B157" t="s">
        <v>318</v>
      </c>
      <c r="C157" t="s">
        <v>0</v>
      </c>
      <c r="D157" t="s">
        <v>319</v>
      </c>
      <c r="E157" t="s">
        <v>0</v>
      </c>
      <c r="F157" s="10">
        <f>TODAY()+151</f>
        <v>44114.622167222224</v>
      </c>
      <c r="G157" s="10">
        <f>TODAY()+153</f>
        <v>44116.6221672338</v>
      </c>
      <c r="H157" t="s">
        <v>0</v>
      </c>
      <c r="I157">
        <v>0</v>
      </c>
      <c r="J157">
        <v>16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320</v>
      </c>
      <c r="C158" t="s">
        <v>0</v>
      </c>
      <c r="D158" t="s">
        <v>321</v>
      </c>
      <c r="E158" t="s">
        <v>0</v>
      </c>
      <c r="F158" s="10">
        <f>TODAY()+152</f>
        <v>44115.6221672338</v>
      </c>
      <c r="G158" s="10">
        <f>TODAY()+154</f>
        <v>44117.6221672338</v>
      </c>
      <c r="H158" t="s">
        <v>0</v>
      </c>
      <c r="I158">
        <v>0</v>
      </c>
      <c r="J158">
        <v>16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322</v>
      </c>
      <c r="C159" t="s">
        <v>0</v>
      </c>
      <c r="D159" t="s">
        <v>323</v>
      </c>
      <c r="E159" t="s">
        <v>0</v>
      </c>
      <c r="F159" s="10">
        <f>TODAY()+153</f>
        <v>44116.6221672338</v>
      </c>
      <c r="G159" s="10">
        <f>TODAY()+155</f>
        <v>44118.6221672338</v>
      </c>
      <c r="H159" t="s">
        <v>0</v>
      </c>
      <c r="I159">
        <v>0</v>
      </c>
      <c r="J159">
        <v>16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324</v>
      </c>
      <c r="C160" t="s">
        <v>0</v>
      </c>
      <c r="D160" t="s">
        <v>305</v>
      </c>
      <c r="E160" t="s">
        <v>0</v>
      </c>
      <c r="F160" s="10">
        <f>TODAY()+154</f>
        <v>44117.6221672338</v>
      </c>
      <c r="G160" s="10">
        <f>TODAY()+156</f>
        <v>44119.6221672338</v>
      </c>
      <c r="H160" t="s">
        <v>0</v>
      </c>
      <c r="I160">
        <v>0</v>
      </c>
      <c r="J160">
        <v>8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325</v>
      </c>
      <c r="C161" t="s">
        <v>0</v>
      </c>
      <c r="D161" t="s">
        <v>307</v>
      </c>
      <c r="E161" t="s">
        <v>0</v>
      </c>
      <c r="F161" s="10">
        <f>TODAY()+155</f>
        <v>44118.6221672338</v>
      </c>
      <c r="G161" s="10">
        <f>TODAY()+157</f>
        <v>44120.6221672338</v>
      </c>
      <c r="H161" t="s">
        <v>0</v>
      </c>
      <c r="I161">
        <v>0</v>
      </c>
      <c r="J161">
        <v>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326</v>
      </c>
      <c r="C162" t="s">
        <v>0</v>
      </c>
      <c r="D162" t="s">
        <v>327</v>
      </c>
      <c r="E162" t="s">
        <v>0</v>
      </c>
      <c r="F162" s="10">
        <f>TODAY()+156</f>
        <v>44119.6221672338</v>
      </c>
      <c r="G162" s="10">
        <f>TODAY()+158</f>
        <v>44121.6221672338</v>
      </c>
      <c r="H162" t="s">
        <v>0</v>
      </c>
      <c r="I162">
        <v>0</v>
      </c>
      <c r="J162">
        <v>8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328</v>
      </c>
      <c r="C163" t="s">
        <v>0</v>
      </c>
      <c r="D163" t="s">
        <v>329</v>
      </c>
      <c r="E163" t="s">
        <v>0</v>
      </c>
      <c r="F163" s="10">
        <f>TODAY()+157</f>
        <v>44120.62216724537</v>
      </c>
      <c r="G163" s="10">
        <f>TODAY()+159</f>
        <v>44122.62216724537</v>
      </c>
      <c r="H163" t="s">
        <v>0</v>
      </c>
      <c r="I163">
        <v>0</v>
      </c>
      <c r="J163">
        <v>16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330</v>
      </c>
      <c r="C164" t="s">
        <v>0</v>
      </c>
      <c r="D164" t="s">
        <v>331</v>
      </c>
      <c r="E164" t="s">
        <v>0</v>
      </c>
      <c r="F164" s="10">
        <f>TODAY()+158</f>
        <v>44121.62216724537</v>
      </c>
      <c r="G164" s="10">
        <f>TODAY()+160</f>
        <v>44123.62216724537</v>
      </c>
      <c r="H164" t="s">
        <v>0</v>
      </c>
      <c r="I164">
        <v>0</v>
      </c>
      <c r="J164">
        <v>16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9" t="s">
        <v>0</v>
      </c>
      <c r="B165" t="s">
        <v>332</v>
      </c>
      <c r="C165" t="s">
        <v>0</v>
      </c>
      <c r="D165" t="s">
        <v>333</v>
      </c>
      <c r="E165" t="s">
        <v>0</v>
      </c>
      <c r="F165" s="10">
        <f>TODAY()+159</f>
        <v>44122.62216724537</v>
      </c>
      <c r="G165" s="10">
        <f>TODAY()+161</f>
        <v>44124.62216724537</v>
      </c>
      <c r="H165" t="s">
        <v>0</v>
      </c>
      <c r="I165">
        <v>0</v>
      </c>
      <c r="J165">
        <v>16</v>
      </c>
      <c r="K165">
        <v>0</v>
      </c>
      <c r="L165">
        <v>0</v>
      </c>
      <c r="M165" t="s">
        <v>23</v>
      </c>
      <c r="N165" t="s">
        <v>24</v>
      </c>
      <c r="O165" t="s">
        <v>0</v>
      </c>
      <c r="P165">
        <v>0</v>
      </c>
      <c r="Q165">
        <v>0</v>
      </c>
    </row>
    <row r="166" spans="1:17" x14ac:dyDescent="0.25">
      <c r="A166" s="9" t="s">
        <v>0</v>
      </c>
      <c r="B166" t="s">
        <v>334</v>
      </c>
      <c r="C166" t="s">
        <v>0</v>
      </c>
      <c r="D166" t="s">
        <v>335</v>
      </c>
      <c r="E166" t="s">
        <v>0</v>
      </c>
      <c r="F166" s="10">
        <f>TODAY()+160</f>
        <v>44123.62216724537</v>
      </c>
      <c r="G166" s="10">
        <f>TODAY()+162</f>
        <v>44125.62216724537</v>
      </c>
      <c r="H166" t="s">
        <v>0</v>
      </c>
      <c r="I166">
        <v>0</v>
      </c>
      <c r="J166">
        <v>16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6" t="s">
        <v>0</v>
      </c>
      <c r="B167" s="7" t="s">
        <v>336</v>
      </c>
      <c r="C167" s="7" t="s">
        <v>337</v>
      </c>
      <c r="D167" s="7"/>
      <c r="E167" s="7" t="s">
        <v>0</v>
      </c>
      <c r="F167" s="8">
        <f>TODAY()+162</f>
        <v>44125.62216724537</v>
      </c>
      <c r="G167" s="8">
        <f>TODAY()+177</f>
        <v>44140.62216724537</v>
      </c>
      <c r="H167" s="7" t="s">
        <v>0</v>
      </c>
      <c r="I167" s="7">
        <v>0</v>
      </c>
      <c r="J167" s="7">
        <v>80</v>
      </c>
      <c r="K167" s="7">
        <v>0</v>
      </c>
      <c r="L167" s="7">
        <v>0</v>
      </c>
      <c r="M167" s="7" t="s">
        <v>0</v>
      </c>
      <c r="N167" s="7" t="s">
        <v>0</v>
      </c>
      <c r="O167" s="7" t="s">
        <v>0</v>
      </c>
      <c r="P167" s="7">
        <v>0</v>
      </c>
      <c r="Q167" s="7">
        <v>0</v>
      </c>
    </row>
    <row r="168" spans="1:17" x14ac:dyDescent="0.25">
      <c r="A168" s="9" t="s">
        <v>0</v>
      </c>
      <c r="B168" t="s">
        <v>338</v>
      </c>
      <c r="C168" t="s">
        <v>0</v>
      </c>
      <c r="D168" t="s">
        <v>339</v>
      </c>
      <c r="E168" t="s">
        <v>0</v>
      </c>
      <c r="F168" s="10">
        <f>TODAY()+162</f>
        <v>44125.622167256945</v>
      </c>
      <c r="G168" s="10">
        <f>TODAY()+164</f>
        <v>44127.622167256945</v>
      </c>
      <c r="H168" t="s">
        <v>0</v>
      </c>
      <c r="I168">
        <v>0</v>
      </c>
      <c r="J168">
        <v>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340</v>
      </c>
      <c r="C169" t="s">
        <v>0</v>
      </c>
      <c r="D169" t="s">
        <v>341</v>
      </c>
      <c r="E169" t="s">
        <v>0</v>
      </c>
      <c r="F169" s="10">
        <f>TODAY()+163</f>
        <v>44126.622167256945</v>
      </c>
      <c r="G169" s="10">
        <f>TODAY()+165</f>
        <v>44128.622167256945</v>
      </c>
      <c r="H169" t="s">
        <v>0</v>
      </c>
      <c r="I169">
        <v>0</v>
      </c>
      <c r="J169">
        <v>8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9" t="s">
        <v>0</v>
      </c>
      <c r="B170" t="s">
        <v>342</v>
      </c>
      <c r="C170" t="s">
        <v>0</v>
      </c>
      <c r="D170" t="s">
        <v>343</v>
      </c>
      <c r="E170" t="s">
        <v>0</v>
      </c>
      <c r="F170" s="10">
        <f>TODAY()+164</f>
        <v>44127.622167256945</v>
      </c>
      <c r="G170" s="10">
        <f>TODAY()+166</f>
        <v>44129.622167256945</v>
      </c>
      <c r="H170" t="s">
        <v>0</v>
      </c>
      <c r="I170">
        <v>0</v>
      </c>
      <c r="J170">
        <v>16</v>
      </c>
      <c r="K170">
        <v>0</v>
      </c>
      <c r="L170">
        <v>0</v>
      </c>
      <c r="M170" t="s">
        <v>23</v>
      </c>
      <c r="N170" t="s">
        <v>24</v>
      </c>
      <c r="O170" t="s">
        <v>0</v>
      </c>
      <c r="P170">
        <v>0</v>
      </c>
      <c r="Q170">
        <v>0</v>
      </c>
    </row>
    <row r="171" spans="1:17" x14ac:dyDescent="0.25">
      <c r="A171" s="9" t="s">
        <v>0</v>
      </c>
      <c r="B171" t="s">
        <v>344</v>
      </c>
      <c r="C171" t="s">
        <v>0</v>
      </c>
      <c r="D171" t="s">
        <v>345</v>
      </c>
      <c r="E171" t="s">
        <v>0</v>
      </c>
      <c r="F171" s="10">
        <f>TODAY()+165</f>
        <v>44128.622167256945</v>
      </c>
      <c r="G171" s="10">
        <f>TODAY()+167</f>
        <v>44130.622167256945</v>
      </c>
      <c r="H171" t="s">
        <v>0</v>
      </c>
      <c r="I171">
        <v>0</v>
      </c>
      <c r="J171">
        <v>16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346</v>
      </c>
      <c r="C172" t="s">
        <v>0</v>
      </c>
      <c r="D172" t="s">
        <v>347</v>
      </c>
      <c r="E172" t="s">
        <v>0</v>
      </c>
      <c r="F172" s="10">
        <f>TODAY()+166</f>
        <v>44129.622167256945</v>
      </c>
      <c r="G172" s="10">
        <f>TODAY()+168</f>
        <v>44131.622167256945</v>
      </c>
      <c r="H172" t="s">
        <v>0</v>
      </c>
      <c r="I172">
        <v>0</v>
      </c>
      <c r="J172">
        <v>16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348</v>
      </c>
      <c r="C173" t="s">
        <v>0</v>
      </c>
      <c r="D173" t="s">
        <v>349</v>
      </c>
      <c r="E173" t="s">
        <v>0</v>
      </c>
      <c r="F173" s="10">
        <f>TODAY()+167</f>
        <v>44130.62216726852</v>
      </c>
      <c r="G173" s="10">
        <f>TODAY()+169</f>
        <v>44132.62216726852</v>
      </c>
      <c r="H173" t="s">
        <v>0</v>
      </c>
      <c r="I173">
        <v>0</v>
      </c>
      <c r="J173">
        <v>16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9" t="s">
        <v>0</v>
      </c>
      <c r="B174" t="s">
        <v>350</v>
      </c>
      <c r="C174" t="s">
        <v>0</v>
      </c>
      <c r="D174" t="s">
        <v>351</v>
      </c>
      <c r="E174" t="s">
        <v>0</v>
      </c>
      <c r="F174" s="10">
        <f>TODAY()+168</f>
        <v>44131.62216726852</v>
      </c>
      <c r="G174" s="10">
        <f>TODAY()+170</f>
        <v>44133.62216726852</v>
      </c>
      <c r="H174" t="s">
        <v>0</v>
      </c>
      <c r="I174">
        <v>0</v>
      </c>
      <c r="J174">
        <v>8</v>
      </c>
      <c r="K174">
        <v>0</v>
      </c>
      <c r="L174">
        <v>0</v>
      </c>
      <c r="M174" t="s">
        <v>23</v>
      </c>
      <c r="N174" t="s">
        <v>24</v>
      </c>
      <c r="O174" t="s">
        <v>0</v>
      </c>
      <c r="P174">
        <v>0</v>
      </c>
      <c r="Q174">
        <v>0</v>
      </c>
    </row>
    <row r="175" spans="1:17" x14ac:dyDescent="0.25">
      <c r="A175" s="9" t="s">
        <v>0</v>
      </c>
      <c r="B175" t="s">
        <v>352</v>
      </c>
      <c r="C175" t="s">
        <v>0</v>
      </c>
      <c r="D175" t="s">
        <v>353</v>
      </c>
      <c r="E175" t="s">
        <v>0</v>
      </c>
      <c r="F175" s="10">
        <f>TODAY()+169</f>
        <v>44132.62216726852</v>
      </c>
      <c r="G175" s="10">
        <f>TODAY()+171</f>
        <v>44134.62216726852</v>
      </c>
      <c r="H175" t="s">
        <v>0</v>
      </c>
      <c r="I175">
        <v>0</v>
      </c>
      <c r="J175">
        <v>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354</v>
      </c>
      <c r="C176" t="s">
        <v>0</v>
      </c>
      <c r="D176" t="s">
        <v>355</v>
      </c>
      <c r="E176" t="s">
        <v>0</v>
      </c>
      <c r="F176" s="10">
        <f>TODAY()+170</f>
        <v>44133.62216726852</v>
      </c>
      <c r="G176" s="10">
        <f>TODAY()+172</f>
        <v>44135.62216726852</v>
      </c>
      <c r="H176" t="s">
        <v>0</v>
      </c>
      <c r="I176">
        <v>0</v>
      </c>
      <c r="J176">
        <v>8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356</v>
      </c>
      <c r="C177" t="s">
        <v>0</v>
      </c>
      <c r="D177" t="s">
        <v>357</v>
      </c>
      <c r="E177" t="s">
        <v>0</v>
      </c>
      <c r="F177" s="10">
        <f>TODAY()+171</f>
        <v>44134.62216728009</v>
      </c>
      <c r="G177" s="10">
        <f>TODAY()+173</f>
        <v>44136.62216728009</v>
      </c>
      <c r="H177" t="s">
        <v>0</v>
      </c>
      <c r="I177">
        <v>0</v>
      </c>
      <c r="J177">
        <v>16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9" t="s">
        <v>0</v>
      </c>
      <c r="B178" t="s">
        <v>358</v>
      </c>
      <c r="C178" t="s">
        <v>0</v>
      </c>
      <c r="D178" t="s">
        <v>359</v>
      </c>
      <c r="E178" t="s">
        <v>0</v>
      </c>
      <c r="F178" s="10">
        <f>TODAY()+172</f>
        <v>44135.62216728009</v>
      </c>
      <c r="G178" s="10">
        <f>TODAY()+174</f>
        <v>44137.62216728009</v>
      </c>
      <c r="H178" t="s">
        <v>0</v>
      </c>
      <c r="I178">
        <v>0</v>
      </c>
      <c r="J178">
        <v>16</v>
      </c>
      <c r="K178">
        <v>0</v>
      </c>
      <c r="L178">
        <v>0</v>
      </c>
      <c r="M178" t="s">
        <v>23</v>
      </c>
      <c r="N178" t="s">
        <v>24</v>
      </c>
      <c r="O178" t="s">
        <v>0</v>
      </c>
      <c r="P178">
        <v>0</v>
      </c>
      <c r="Q178">
        <v>0</v>
      </c>
    </row>
    <row r="179" spans="1:17" x14ac:dyDescent="0.25">
      <c r="A179" s="9" t="s">
        <v>0</v>
      </c>
      <c r="B179" t="s">
        <v>360</v>
      </c>
      <c r="C179" t="s">
        <v>0</v>
      </c>
      <c r="D179" t="s">
        <v>361</v>
      </c>
      <c r="E179" t="s">
        <v>0</v>
      </c>
      <c r="F179" s="10">
        <f>TODAY()+173</f>
        <v>44136.62216728009</v>
      </c>
      <c r="G179" s="10">
        <f>TODAY()+175</f>
        <v>44138.62216728009</v>
      </c>
      <c r="H179" t="s">
        <v>0</v>
      </c>
      <c r="I179">
        <v>0</v>
      </c>
      <c r="J179">
        <v>16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362</v>
      </c>
      <c r="C180" t="s">
        <v>0</v>
      </c>
      <c r="D180" t="s">
        <v>363</v>
      </c>
      <c r="E180" t="s">
        <v>0</v>
      </c>
      <c r="F180" s="10">
        <f>TODAY()+174</f>
        <v>44137.622167291665</v>
      </c>
      <c r="G180" s="10">
        <f>TODAY()+176</f>
        <v>44139.622167291665</v>
      </c>
      <c r="H180" t="s">
        <v>0</v>
      </c>
      <c r="I180">
        <v>0</v>
      </c>
      <c r="J180">
        <v>16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364</v>
      </c>
      <c r="C181" t="s">
        <v>0</v>
      </c>
      <c r="D181" t="s">
        <v>365</v>
      </c>
      <c r="E181" t="s">
        <v>0</v>
      </c>
      <c r="F181" s="10">
        <f>TODAY()+175</f>
        <v>44138.622167291665</v>
      </c>
      <c r="G181" s="10">
        <f>TODAY()+177</f>
        <v>44140.622167291665</v>
      </c>
      <c r="H181" t="s">
        <v>0</v>
      </c>
      <c r="I181">
        <v>0</v>
      </c>
      <c r="J181">
        <v>8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6" t="s">
        <v>0</v>
      </c>
      <c r="B182" s="7" t="s">
        <v>366</v>
      </c>
      <c r="C182" s="7" t="s">
        <v>367</v>
      </c>
      <c r="D182" s="7"/>
      <c r="E182" s="7" t="s">
        <v>0</v>
      </c>
      <c r="F182" s="8">
        <f>TODAY()+177</f>
        <v>44140.622167291665</v>
      </c>
      <c r="G182" s="8">
        <f>TODAY()+187</f>
        <v>44150.62216730324</v>
      </c>
      <c r="H182" s="7" t="s">
        <v>0</v>
      </c>
      <c r="I182" s="7">
        <v>0</v>
      </c>
      <c r="J182" s="7">
        <v>56</v>
      </c>
      <c r="K182" s="7">
        <v>0</v>
      </c>
      <c r="L182" s="7">
        <v>0</v>
      </c>
      <c r="M182" s="7" t="s">
        <v>0</v>
      </c>
      <c r="N182" s="7" t="s">
        <v>0</v>
      </c>
      <c r="O182" s="7" t="s">
        <v>0</v>
      </c>
      <c r="P182" s="7">
        <v>0</v>
      </c>
      <c r="Q182" s="7">
        <v>0</v>
      </c>
    </row>
    <row r="183" spans="1:17" x14ac:dyDescent="0.25">
      <c r="A183" s="9" t="s">
        <v>0</v>
      </c>
      <c r="B183" t="s">
        <v>368</v>
      </c>
      <c r="C183" t="s">
        <v>0</v>
      </c>
      <c r="D183" t="s">
        <v>369</v>
      </c>
      <c r="E183" t="s">
        <v>0</v>
      </c>
      <c r="F183" s="10">
        <f>TODAY()+177</f>
        <v>44140.62216730324</v>
      </c>
      <c r="G183" s="10">
        <f>TODAY()+179</f>
        <v>44142.62216730324</v>
      </c>
      <c r="H183" t="s">
        <v>0</v>
      </c>
      <c r="I183">
        <v>0</v>
      </c>
      <c r="J183">
        <v>8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9" t="s">
        <v>0</v>
      </c>
      <c r="B184" t="s">
        <v>370</v>
      </c>
      <c r="C184" t="s">
        <v>0</v>
      </c>
      <c r="D184" t="s">
        <v>371</v>
      </c>
      <c r="E184" t="s">
        <v>0</v>
      </c>
      <c r="F184" s="10">
        <f>TODAY()+178</f>
        <v>44141.62216730324</v>
      </c>
      <c r="G184" s="10">
        <f>TODAY()+180</f>
        <v>44143.62216730324</v>
      </c>
      <c r="H184" t="s">
        <v>0</v>
      </c>
      <c r="I184">
        <v>0</v>
      </c>
      <c r="J184">
        <v>16</v>
      </c>
      <c r="K184">
        <v>0</v>
      </c>
      <c r="L184">
        <v>0</v>
      </c>
      <c r="M184" t="s">
        <v>23</v>
      </c>
      <c r="N184" t="s">
        <v>24</v>
      </c>
      <c r="O184" t="s">
        <v>0</v>
      </c>
      <c r="P184">
        <v>0</v>
      </c>
      <c r="Q184">
        <v>0</v>
      </c>
    </row>
    <row r="185" spans="1:17" x14ac:dyDescent="0.25">
      <c r="A185" s="9" t="s">
        <v>0</v>
      </c>
      <c r="B185" t="s">
        <v>372</v>
      </c>
      <c r="C185" t="s">
        <v>0</v>
      </c>
      <c r="D185" t="s">
        <v>373</v>
      </c>
      <c r="E185" t="s">
        <v>0</v>
      </c>
      <c r="F185" s="10">
        <f>TODAY()+179</f>
        <v>44142.62216730324</v>
      </c>
      <c r="G185" s="10">
        <f>TODAY()+181</f>
        <v>44144.62216730324</v>
      </c>
      <c r="H185" t="s">
        <v>0</v>
      </c>
      <c r="I185">
        <v>0</v>
      </c>
      <c r="J185">
        <v>16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374</v>
      </c>
      <c r="C186" t="s">
        <v>0</v>
      </c>
      <c r="D186" t="s">
        <v>375</v>
      </c>
      <c r="E186" t="s">
        <v>0</v>
      </c>
      <c r="F186" s="10">
        <f>TODAY()+180</f>
        <v>44143.62216730324</v>
      </c>
      <c r="G186" s="10">
        <f>TODAY()+182</f>
        <v>44145.62216730324</v>
      </c>
      <c r="H186" t="s">
        <v>0</v>
      </c>
      <c r="I186">
        <v>0</v>
      </c>
      <c r="J186">
        <v>16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9" t="s">
        <v>0</v>
      </c>
      <c r="B187" t="s">
        <v>376</v>
      </c>
      <c r="C187" t="s">
        <v>0</v>
      </c>
      <c r="D187" t="s">
        <v>377</v>
      </c>
      <c r="E187" t="s">
        <v>0</v>
      </c>
      <c r="F187" s="10">
        <f>TODAY()+181</f>
        <v>44144.62216731481</v>
      </c>
      <c r="G187" s="10">
        <f>TODAY()+183</f>
        <v>44146.62216731481</v>
      </c>
      <c r="H187" t="s">
        <v>0</v>
      </c>
      <c r="I187">
        <v>0</v>
      </c>
      <c r="J187">
        <v>16</v>
      </c>
      <c r="K187">
        <v>0</v>
      </c>
      <c r="L187">
        <v>0</v>
      </c>
      <c r="M187" t="s">
        <v>23</v>
      </c>
      <c r="N187" t="s">
        <v>24</v>
      </c>
      <c r="O187" t="s">
        <v>0</v>
      </c>
      <c r="P187">
        <v>0</v>
      </c>
      <c r="Q187">
        <v>0</v>
      </c>
    </row>
    <row r="188" spans="1:17" x14ac:dyDescent="0.25">
      <c r="A188" s="9" t="s">
        <v>0</v>
      </c>
      <c r="B188" t="s">
        <v>378</v>
      </c>
      <c r="C188" t="s">
        <v>0</v>
      </c>
      <c r="D188" t="s">
        <v>379</v>
      </c>
      <c r="E188" t="s">
        <v>0</v>
      </c>
      <c r="F188" s="10">
        <f>TODAY()+182</f>
        <v>44145.62216731481</v>
      </c>
      <c r="G188" s="10">
        <f>TODAY()+184</f>
        <v>44147.62216731481</v>
      </c>
      <c r="H188" t="s">
        <v>0</v>
      </c>
      <c r="I188">
        <v>0</v>
      </c>
      <c r="J188">
        <v>8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380</v>
      </c>
      <c r="C189" t="s">
        <v>0</v>
      </c>
      <c r="D189" t="s">
        <v>381</v>
      </c>
      <c r="E189" t="s">
        <v>0</v>
      </c>
      <c r="F189" s="10">
        <f>TODAY()+183</f>
        <v>44146.62216731481</v>
      </c>
      <c r="G189" s="10">
        <f>TODAY()+185</f>
        <v>44148.62216731481</v>
      </c>
      <c r="H189" t="s">
        <v>0</v>
      </c>
      <c r="I189">
        <v>0</v>
      </c>
      <c r="J189">
        <v>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9" t="s">
        <v>0</v>
      </c>
      <c r="B190" t="s">
        <v>382</v>
      </c>
      <c r="C190" t="s">
        <v>0</v>
      </c>
      <c r="D190" t="s">
        <v>383</v>
      </c>
      <c r="E190" t="s">
        <v>0</v>
      </c>
      <c r="F190" s="10">
        <f>TODAY()+184</f>
        <v>44147.62216731481</v>
      </c>
      <c r="G190" s="10">
        <f>TODAY()+186</f>
        <v>44149.62216731481</v>
      </c>
      <c r="H190" t="s">
        <v>0</v>
      </c>
      <c r="I190">
        <v>0</v>
      </c>
      <c r="J190">
        <v>8</v>
      </c>
      <c r="K190">
        <v>0</v>
      </c>
      <c r="L190">
        <v>0</v>
      </c>
      <c r="M190" t="s">
        <v>23</v>
      </c>
      <c r="N190" t="s">
        <v>24</v>
      </c>
      <c r="O190" t="s">
        <v>0</v>
      </c>
      <c r="P190">
        <v>0</v>
      </c>
      <c r="Q190">
        <v>0</v>
      </c>
    </row>
    <row r="191" spans="1:17" x14ac:dyDescent="0.25">
      <c r="A191" s="9" t="s">
        <v>0</v>
      </c>
      <c r="B191" t="s">
        <v>384</v>
      </c>
      <c r="C191" t="s">
        <v>0</v>
      </c>
      <c r="D191" t="s">
        <v>385</v>
      </c>
      <c r="E191" t="s">
        <v>0</v>
      </c>
      <c r="F191" s="10">
        <f>TODAY()+185</f>
        <v>44148.62216731481</v>
      </c>
      <c r="G191" s="10">
        <f>TODAY()+187</f>
        <v>44150.62216731481</v>
      </c>
      <c r="H191" t="s">
        <v>0</v>
      </c>
      <c r="I191">
        <v>0</v>
      </c>
      <c r="J191">
        <v>16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6" t="s">
        <v>0</v>
      </c>
      <c r="B192" s="7" t="s">
        <v>386</v>
      </c>
      <c r="C192" s="7" t="s">
        <v>387</v>
      </c>
      <c r="D192" s="7"/>
      <c r="E192" s="7" t="s">
        <v>0</v>
      </c>
      <c r="F192" s="8">
        <f>TODAY()+187</f>
        <v>44150.62216731481</v>
      </c>
      <c r="G192" s="8">
        <f>TODAY()+209</f>
        <v>44172.62216731481</v>
      </c>
      <c r="H192" s="7" t="s">
        <v>0</v>
      </c>
      <c r="I192" s="7">
        <v>0</v>
      </c>
      <c r="J192" s="7">
        <v>128</v>
      </c>
      <c r="K192" s="7">
        <v>0</v>
      </c>
      <c r="L192" s="7">
        <v>0</v>
      </c>
      <c r="M192" s="7" t="s">
        <v>0</v>
      </c>
      <c r="N192" s="7" t="s">
        <v>0</v>
      </c>
      <c r="O192" s="7" t="s">
        <v>0</v>
      </c>
      <c r="P192" s="7">
        <v>0</v>
      </c>
      <c r="Q192" s="7">
        <v>0</v>
      </c>
    </row>
    <row r="193" spans="1:17" x14ac:dyDescent="0.25">
      <c r="A193" s="9" t="s">
        <v>0</v>
      </c>
      <c r="B193" t="s">
        <v>388</v>
      </c>
      <c r="C193" t="s">
        <v>0</v>
      </c>
      <c r="D193" t="s">
        <v>389</v>
      </c>
      <c r="E193" t="s">
        <v>0</v>
      </c>
      <c r="F193" s="10">
        <f>TODAY()+187</f>
        <v>44150.62216731481</v>
      </c>
      <c r="G193" s="10">
        <f>TODAY()+189</f>
        <v>44152.62216731481</v>
      </c>
      <c r="H193" t="s">
        <v>0</v>
      </c>
      <c r="I193">
        <v>0</v>
      </c>
      <c r="J193">
        <v>16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9" t="s">
        <v>0</v>
      </c>
      <c r="B194" t="s">
        <v>390</v>
      </c>
      <c r="C194" t="s">
        <v>0</v>
      </c>
      <c r="D194" t="s">
        <v>391</v>
      </c>
      <c r="E194" t="s">
        <v>0</v>
      </c>
      <c r="F194" s="10">
        <f>TODAY()+188</f>
        <v>44151.62216731481</v>
      </c>
      <c r="G194" s="10">
        <f>TODAY()+190</f>
        <v>44153.62216731481</v>
      </c>
      <c r="H194" t="s">
        <v>0</v>
      </c>
      <c r="I194">
        <v>0</v>
      </c>
      <c r="J194">
        <v>16</v>
      </c>
      <c r="K194">
        <v>0</v>
      </c>
      <c r="L194">
        <v>0</v>
      </c>
      <c r="M194" t="s">
        <v>23</v>
      </c>
      <c r="N194" t="s">
        <v>24</v>
      </c>
      <c r="O194" t="s">
        <v>0</v>
      </c>
      <c r="P194">
        <v>0</v>
      </c>
      <c r="Q194">
        <v>0</v>
      </c>
    </row>
    <row r="195" spans="1:17" x14ac:dyDescent="0.25">
      <c r="A195" s="9" t="s">
        <v>0</v>
      </c>
      <c r="B195" t="s">
        <v>392</v>
      </c>
      <c r="C195" t="s">
        <v>0</v>
      </c>
      <c r="D195" t="s">
        <v>393</v>
      </c>
      <c r="E195" t="s">
        <v>0</v>
      </c>
      <c r="F195" s="10">
        <f>TODAY()+189</f>
        <v>44152.62216732639</v>
      </c>
      <c r="G195" s="10">
        <f>TODAY()+191</f>
        <v>44154.62216732639</v>
      </c>
      <c r="H195" t="s">
        <v>0</v>
      </c>
      <c r="I195">
        <v>0</v>
      </c>
      <c r="J195">
        <v>8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394</v>
      </c>
      <c r="C196" t="s">
        <v>0</v>
      </c>
      <c r="D196" t="s">
        <v>395</v>
      </c>
      <c r="E196" t="s">
        <v>0</v>
      </c>
      <c r="F196" s="10">
        <f>TODAY()+190</f>
        <v>44153.62216732639</v>
      </c>
      <c r="G196" s="10">
        <f>TODAY()+192</f>
        <v>44155.62216732639</v>
      </c>
      <c r="H196" t="s">
        <v>0</v>
      </c>
      <c r="I196">
        <v>0</v>
      </c>
      <c r="J196">
        <v>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9" t="s">
        <v>0</v>
      </c>
      <c r="B197" t="s">
        <v>396</v>
      </c>
      <c r="C197" t="s">
        <v>0</v>
      </c>
      <c r="D197" t="s">
        <v>397</v>
      </c>
      <c r="E197" t="s">
        <v>0</v>
      </c>
      <c r="F197" s="10">
        <f>TODAY()+191</f>
        <v>44154.62216732639</v>
      </c>
      <c r="G197" s="10">
        <f>TODAY()+193</f>
        <v>44156.62216732639</v>
      </c>
      <c r="H197" t="s">
        <v>0</v>
      </c>
      <c r="I197">
        <v>0</v>
      </c>
      <c r="J197">
        <v>8</v>
      </c>
      <c r="K197">
        <v>0</v>
      </c>
      <c r="L197">
        <v>0</v>
      </c>
      <c r="M197" t="s">
        <v>23</v>
      </c>
      <c r="N197" t="s">
        <v>24</v>
      </c>
      <c r="O197" t="s">
        <v>0</v>
      </c>
      <c r="P197">
        <v>0</v>
      </c>
      <c r="Q197">
        <v>0</v>
      </c>
    </row>
    <row r="198" spans="1:17" x14ac:dyDescent="0.25">
      <c r="A198" s="9" t="s">
        <v>0</v>
      </c>
      <c r="B198" t="s">
        <v>398</v>
      </c>
      <c r="C198" t="s">
        <v>0</v>
      </c>
      <c r="D198" t="s">
        <v>399</v>
      </c>
      <c r="E198" t="s">
        <v>0</v>
      </c>
      <c r="F198" s="10">
        <f>TODAY()+192</f>
        <v>44155.62216732639</v>
      </c>
      <c r="G198" s="10">
        <f>TODAY()+194</f>
        <v>44157.62216732639</v>
      </c>
      <c r="H198" t="s">
        <v>0</v>
      </c>
      <c r="I198">
        <v>0</v>
      </c>
      <c r="J198">
        <v>16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400</v>
      </c>
      <c r="C199" t="s">
        <v>0</v>
      </c>
      <c r="D199" t="s">
        <v>48</v>
      </c>
      <c r="E199" t="s">
        <v>0</v>
      </c>
      <c r="F199" s="10">
        <f>TODAY()+193</f>
        <v>44156.62216732639</v>
      </c>
      <c r="G199" s="10">
        <f>TODAY()+195</f>
        <v>44158.62216732639</v>
      </c>
      <c r="H199" t="s">
        <v>0</v>
      </c>
      <c r="I199">
        <v>0</v>
      </c>
      <c r="J199">
        <v>16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401</v>
      </c>
      <c r="C200" t="s">
        <v>0</v>
      </c>
      <c r="D200" t="s">
        <v>402</v>
      </c>
      <c r="E200" t="s">
        <v>0</v>
      </c>
      <c r="F200" s="10">
        <f>TODAY()+194</f>
        <v>44157.62216732639</v>
      </c>
      <c r="G200" s="10">
        <f>TODAY()+196</f>
        <v>44159.62216732639</v>
      </c>
      <c r="H200" t="s">
        <v>0</v>
      </c>
      <c r="I200">
        <v>0</v>
      </c>
      <c r="J200">
        <v>16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403</v>
      </c>
      <c r="C201" t="s">
        <v>0</v>
      </c>
      <c r="D201" t="s">
        <v>404</v>
      </c>
      <c r="E201" t="s">
        <v>0</v>
      </c>
      <c r="F201" s="10">
        <f>TODAY()+195</f>
        <v>44158.62216733796</v>
      </c>
      <c r="G201" s="10">
        <f>TODAY()+197</f>
        <v>44160.62216733796</v>
      </c>
      <c r="H201" t="s">
        <v>0</v>
      </c>
      <c r="I201">
        <v>0</v>
      </c>
      <c r="J201">
        <v>16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405</v>
      </c>
      <c r="C202" t="s">
        <v>0</v>
      </c>
      <c r="D202" t="s">
        <v>191</v>
      </c>
      <c r="E202" t="s">
        <v>0</v>
      </c>
      <c r="F202" s="10">
        <f>TODAY()+196</f>
        <v>44159.62216733796</v>
      </c>
      <c r="G202" s="10">
        <f>TODAY()+198</f>
        <v>44161.62216733796</v>
      </c>
      <c r="H202" t="s">
        <v>0</v>
      </c>
      <c r="I202">
        <v>0</v>
      </c>
      <c r="J202">
        <v>8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406</v>
      </c>
      <c r="C203" t="s">
        <v>0</v>
      </c>
      <c r="D203" t="s">
        <v>407</v>
      </c>
      <c r="E203" t="s">
        <v>0</v>
      </c>
      <c r="F203" s="10">
        <f>TODAY()+197</f>
        <v>44160.62216733796</v>
      </c>
      <c r="G203" s="10">
        <f>TODAY()+199</f>
        <v>44162.62216733796</v>
      </c>
      <c r="H203" t="s">
        <v>0</v>
      </c>
      <c r="I203">
        <v>0</v>
      </c>
      <c r="J203">
        <v>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408</v>
      </c>
      <c r="C204" t="s">
        <v>0</v>
      </c>
      <c r="D204" t="s">
        <v>409</v>
      </c>
      <c r="E204" t="s">
        <v>0</v>
      </c>
      <c r="F204" s="10">
        <f>TODAY()+198</f>
        <v>44161.62216733796</v>
      </c>
      <c r="G204" s="10">
        <f>TODAY()+200</f>
        <v>44163.62216733796</v>
      </c>
      <c r="H204" t="s">
        <v>0</v>
      </c>
      <c r="I204">
        <v>0</v>
      </c>
      <c r="J204">
        <v>8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7" x14ac:dyDescent="0.25">
      <c r="A205" s="9" t="s">
        <v>0</v>
      </c>
      <c r="B205" t="s">
        <v>410</v>
      </c>
      <c r="C205" t="s">
        <v>0</v>
      </c>
      <c r="D205" t="s">
        <v>411</v>
      </c>
      <c r="E205" t="s">
        <v>0</v>
      </c>
      <c r="F205" s="10">
        <f>TODAY()+199</f>
        <v>44162.62216733796</v>
      </c>
      <c r="G205" s="10">
        <f>TODAY()+201</f>
        <v>44164.62216733796</v>
      </c>
      <c r="H205" t="s">
        <v>0</v>
      </c>
      <c r="I205">
        <v>0</v>
      </c>
      <c r="J205">
        <v>16</v>
      </c>
      <c r="K205">
        <v>0</v>
      </c>
      <c r="L205">
        <v>0</v>
      </c>
      <c r="M205" t="s">
        <v>23</v>
      </c>
      <c r="N205" t="s">
        <v>24</v>
      </c>
      <c r="O205" t="s">
        <v>0</v>
      </c>
      <c r="P205">
        <v>0</v>
      </c>
      <c r="Q205">
        <v>0</v>
      </c>
    </row>
    <row r="206" spans="1:17" x14ac:dyDescent="0.25">
      <c r="A206" s="9" t="s">
        <v>0</v>
      </c>
      <c r="B206" t="s">
        <v>412</v>
      </c>
      <c r="C206" t="s">
        <v>0</v>
      </c>
      <c r="D206" t="s">
        <v>413</v>
      </c>
      <c r="E206" t="s">
        <v>0</v>
      </c>
      <c r="F206" s="10">
        <f>TODAY()+200</f>
        <v>44163.62216733796</v>
      </c>
      <c r="G206" s="10">
        <f>TODAY()+202</f>
        <v>44165.622167361114</v>
      </c>
      <c r="H206" t="s">
        <v>0</v>
      </c>
      <c r="I206">
        <v>0</v>
      </c>
      <c r="J206">
        <v>16</v>
      </c>
      <c r="K206">
        <v>0</v>
      </c>
      <c r="L206">
        <v>0</v>
      </c>
      <c r="M206" t="s">
        <v>23</v>
      </c>
      <c r="N206" t="s">
        <v>24</v>
      </c>
      <c r="O206" t="s">
        <v>0</v>
      </c>
      <c r="P206">
        <v>0</v>
      </c>
      <c r="Q206">
        <v>0</v>
      </c>
    </row>
    <row r="207" spans="1:17" x14ac:dyDescent="0.25">
      <c r="A207" s="9" t="s">
        <v>0</v>
      </c>
      <c r="B207" t="s">
        <v>414</v>
      </c>
      <c r="C207" t="s">
        <v>0</v>
      </c>
      <c r="D207" t="s">
        <v>415</v>
      </c>
      <c r="E207" t="s">
        <v>0</v>
      </c>
      <c r="F207" s="10">
        <f>TODAY()+201</f>
        <v>44164.622167361114</v>
      </c>
      <c r="G207" s="10">
        <f>TODAY()+203</f>
        <v>44166.622167361114</v>
      </c>
      <c r="H207" t="s">
        <v>0</v>
      </c>
      <c r="I207">
        <v>0</v>
      </c>
      <c r="J207">
        <v>16</v>
      </c>
      <c r="K207">
        <v>0</v>
      </c>
      <c r="L207">
        <v>0</v>
      </c>
      <c r="M207" t="s">
        <v>23</v>
      </c>
      <c r="N207" t="s">
        <v>24</v>
      </c>
      <c r="O207" t="s">
        <v>0</v>
      </c>
      <c r="P207">
        <v>0</v>
      </c>
      <c r="Q207">
        <v>0</v>
      </c>
    </row>
    <row r="208" spans="1:17" x14ac:dyDescent="0.25">
      <c r="A208" s="9" t="s">
        <v>0</v>
      </c>
      <c r="B208" t="s">
        <v>416</v>
      </c>
      <c r="C208" t="s">
        <v>0</v>
      </c>
      <c r="D208" t="s">
        <v>417</v>
      </c>
      <c r="E208" t="s">
        <v>0</v>
      </c>
      <c r="F208" s="10">
        <f>TODAY()+202</f>
        <v>44165.622167361114</v>
      </c>
      <c r="G208" s="10">
        <f>TODAY()+204</f>
        <v>44167.622167361114</v>
      </c>
      <c r="H208" t="s">
        <v>0</v>
      </c>
      <c r="I208">
        <v>0</v>
      </c>
      <c r="J208">
        <v>16</v>
      </c>
      <c r="K208">
        <v>0</v>
      </c>
      <c r="L208">
        <v>0</v>
      </c>
      <c r="M208" t="s">
        <v>23</v>
      </c>
      <c r="N208" t="s">
        <v>24</v>
      </c>
      <c r="O208" t="s">
        <v>0</v>
      </c>
      <c r="P208">
        <v>0</v>
      </c>
      <c r="Q208">
        <v>0</v>
      </c>
    </row>
    <row r="209" spans="1:17" x14ac:dyDescent="0.25">
      <c r="A209" s="9" t="s">
        <v>0</v>
      </c>
      <c r="B209" t="s">
        <v>418</v>
      </c>
      <c r="C209" t="s">
        <v>0</v>
      </c>
      <c r="D209" t="s">
        <v>419</v>
      </c>
      <c r="E209" t="s">
        <v>0</v>
      </c>
      <c r="F209" s="10">
        <f>TODAY()+203</f>
        <v>44166.622167361114</v>
      </c>
      <c r="G209" s="10">
        <f>TODAY()+205</f>
        <v>44168.62216737268</v>
      </c>
      <c r="H209" t="s">
        <v>0</v>
      </c>
      <c r="I209">
        <v>0</v>
      </c>
      <c r="J209">
        <v>8</v>
      </c>
      <c r="K209">
        <v>0</v>
      </c>
      <c r="L209">
        <v>0</v>
      </c>
      <c r="M209" t="s">
        <v>23</v>
      </c>
      <c r="N209" t="s">
        <v>24</v>
      </c>
      <c r="O209" t="s">
        <v>0</v>
      </c>
      <c r="P209">
        <v>0</v>
      </c>
      <c r="Q209">
        <v>0</v>
      </c>
    </row>
    <row r="210" spans="1:17" x14ac:dyDescent="0.25">
      <c r="A210" s="9" t="s">
        <v>0</v>
      </c>
      <c r="B210" t="s">
        <v>420</v>
      </c>
      <c r="C210" t="s">
        <v>0</v>
      </c>
      <c r="D210" t="s">
        <v>421</v>
      </c>
      <c r="E210" t="s">
        <v>0</v>
      </c>
      <c r="F210" s="10">
        <f>TODAY()+204</f>
        <v>44167.62216737268</v>
      </c>
      <c r="G210" s="10">
        <f>TODAY()+206</f>
        <v>44169.62216737268</v>
      </c>
      <c r="H210" t="s">
        <v>0</v>
      </c>
      <c r="I210">
        <v>0</v>
      </c>
      <c r="J210">
        <v>0</v>
      </c>
      <c r="K210">
        <v>0</v>
      </c>
      <c r="L210">
        <v>0</v>
      </c>
      <c r="M210" t="s">
        <v>23</v>
      </c>
      <c r="N210" t="s">
        <v>24</v>
      </c>
      <c r="O210" t="s">
        <v>0</v>
      </c>
      <c r="P210">
        <v>0</v>
      </c>
      <c r="Q210">
        <v>0</v>
      </c>
    </row>
    <row r="211" spans="1:17" x14ac:dyDescent="0.25">
      <c r="A211" s="9" t="s">
        <v>0</v>
      </c>
      <c r="B211" t="s">
        <v>422</v>
      </c>
      <c r="C211" t="s">
        <v>0</v>
      </c>
      <c r="D211" t="s">
        <v>423</v>
      </c>
      <c r="E211" t="s">
        <v>0</v>
      </c>
      <c r="F211" s="10">
        <f>TODAY()+205</f>
        <v>44168.62216737268</v>
      </c>
      <c r="G211" s="10">
        <f>TODAY()+207</f>
        <v>44170.62216737268</v>
      </c>
      <c r="H211" t="s">
        <v>0</v>
      </c>
      <c r="I211">
        <v>0</v>
      </c>
      <c r="J211">
        <v>8</v>
      </c>
      <c r="K211">
        <v>0</v>
      </c>
      <c r="L211">
        <v>0</v>
      </c>
      <c r="M211" t="s">
        <v>23</v>
      </c>
      <c r="N211" t="s">
        <v>24</v>
      </c>
      <c r="O211" t="s">
        <v>0</v>
      </c>
      <c r="P211">
        <v>0</v>
      </c>
      <c r="Q211">
        <v>0</v>
      </c>
    </row>
    <row r="212" spans="1:17" x14ac:dyDescent="0.25">
      <c r="A212" s="9" t="s">
        <v>0</v>
      </c>
      <c r="B212" t="s">
        <v>424</v>
      </c>
      <c r="C212" t="s">
        <v>0</v>
      </c>
      <c r="D212" t="s">
        <v>425</v>
      </c>
      <c r="E212" t="s">
        <v>0</v>
      </c>
      <c r="F212" s="10">
        <f>TODAY()+206</f>
        <v>44169.62216737268</v>
      </c>
      <c r="G212" s="10">
        <f>TODAY()+208</f>
        <v>44171.62216737268</v>
      </c>
      <c r="H212" t="s">
        <v>0</v>
      </c>
      <c r="I212">
        <v>0</v>
      </c>
      <c r="J212">
        <v>16</v>
      </c>
      <c r="K212">
        <v>0</v>
      </c>
      <c r="L212">
        <v>0</v>
      </c>
      <c r="M212" t="s">
        <v>23</v>
      </c>
      <c r="N212" t="s">
        <v>24</v>
      </c>
      <c r="O212" t="s">
        <v>0</v>
      </c>
      <c r="P212">
        <v>0</v>
      </c>
      <c r="Q212">
        <v>0</v>
      </c>
    </row>
    <row r="213" spans="1:17" x14ac:dyDescent="0.25">
      <c r="A213" s="9" t="s">
        <v>0</v>
      </c>
      <c r="B213" t="s">
        <v>426</v>
      </c>
      <c r="C213" t="s">
        <v>0</v>
      </c>
      <c r="D213" t="s">
        <v>425</v>
      </c>
      <c r="E213" t="s">
        <v>0</v>
      </c>
      <c r="F213" s="10">
        <f>TODAY()+207</f>
        <v>44170.62216737268</v>
      </c>
      <c r="G213" s="10">
        <f>TODAY()+209</f>
        <v>44172.62216737268</v>
      </c>
      <c r="H213" t="s">
        <v>0</v>
      </c>
      <c r="I213">
        <v>0</v>
      </c>
      <c r="J213">
        <v>16</v>
      </c>
      <c r="K213">
        <v>0</v>
      </c>
      <c r="L213">
        <v>0</v>
      </c>
      <c r="M213" t="s">
        <v>23</v>
      </c>
      <c r="N213" t="s">
        <v>24</v>
      </c>
      <c r="O213" t="s">
        <v>0</v>
      </c>
      <c r="P213">
        <v>0</v>
      </c>
      <c r="Q213">
        <v>0</v>
      </c>
    </row>
    <row r="214" spans="1:17" x14ac:dyDescent="0.25">
      <c r="A214" s="6" t="s">
        <v>0</v>
      </c>
      <c r="B214" s="7" t="s">
        <v>427</v>
      </c>
      <c r="C214" s="7" t="s">
        <v>428</v>
      </c>
      <c r="D214" s="7"/>
      <c r="E214" s="7" t="s">
        <v>0</v>
      </c>
      <c r="F214" s="8">
        <f>TODAY()+209</f>
        <v>44172.62216737268</v>
      </c>
      <c r="G214" s="8">
        <f>TODAY()+245</f>
        <v>44208.62216737268</v>
      </c>
      <c r="H214" s="7" t="s">
        <v>0</v>
      </c>
      <c r="I214" s="7">
        <v>0</v>
      </c>
      <c r="J214" s="7">
        <v>208</v>
      </c>
      <c r="K214" s="7">
        <v>0</v>
      </c>
      <c r="L214" s="7">
        <v>0</v>
      </c>
      <c r="M214" s="7" t="s">
        <v>0</v>
      </c>
      <c r="N214" s="7" t="s">
        <v>0</v>
      </c>
      <c r="O214" s="7" t="s">
        <v>0</v>
      </c>
      <c r="P214" s="7">
        <v>0</v>
      </c>
      <c r="Q214" s="7">
        <v>0</v>
      </c>
    </row>
    <row r="215" spans="1:17" x14ac:dyDescent="0.25">
      <c r="A215" s="9" t="s">
        <v>0</v>
      </c>
      <c r="B215" t="s">
        <v>429</v>
      </c>
      <c r="C215" t="s">
        <v>0</v>
      </c>
      <c r="D215" t="s">
        <v>430</v>
      </c>
      <c r="E215" t="s">
        <v>0</v>
      </c>
      <c r="F215" s="10">
        <f>TODAY()+209</f>
        <v>44172.62216737268</v>
      </c>
      <c r="G215" s="10">
        <f>TODAY()+211</f>
        <v>44174.62216737268</v>
      </c>
      <c r="H215" t="s">
        <v>0</v>
      </c>
      <c r="I215">
        <v>0</v>
      </c>
      <c r="J215">
        <v>16</v>
      </c>
      <c r="K215">
        <v>0</v>
      </c>
      <c r="L215">
        <v>0</v>
      </c>
      <c r="M215" t="s">
        <v>23</v>
      </c>
      <c r="N215" t="s">
        <v>24</v>
      </c>
      <c r="O215" t="s">
        <v>0</v>
      </c>
      <c r="P215">
        <v>0</v>
      </c>
      <c r="Q215">
        <v>0</v>
      </c>
    </row>
    <row r="216" spans="1:17" x14ac:dyDescent="0.25">
      <c r="A216" s="9" t="s">
        <v>0</v>
      </c>
      <c r="B216" t="s">
        <v>431</v>
      </c>
      <c r="C216" t="s">
        <v>0</v>
      </c>
      <c r="D216" t="s">
        <v>432</v>
      </c>
      <c r="E216" t="s">
        <v>0</v>
      </c>
      <c r="F216" s="10">
        <f>TODAY()+210</f>
        <v>44173.62216738426</v>
      </c>
      <c r="G216" s="10">
        <f>TODAY()+212</f>
        <v>44175.62216738426</v>
      </c>
      <c r="H216" t="s">
        <v>0</v>
      </c>
      <c r="I216">
        <v>0</v>
      </c>
      <c r="J216">
        <v>8</v>
      </c>
      <c r="K216">
        <v>0</v>
      </c>
      <c r="L216">
        <v>0</v>
      </c>
      <c r="M216" t="s">
        <v>23</v>
      </c>
      <c r="N216" t="s">
        <v>24</v>
      </c>
      <c r="O216" t="s">
        <v>0</v>
      </c>
      <c r="P216">
        <v>0</v>
      </c>
      <c r="Q216">
        <v>0</v>
      </c>
    </row>
    <row r="217" spans="1:17" x14ac:dyDescent="0.25">
      <c r="A217" s="9" t="s">
        <v>0</v>
      </c>
      <c r="B217" t="s">
        <v>433</v>
      </c>
      <c r="C217" t="s">
        <v>0</v>
      </c>
      <c r="D217" t="s">
        <v>434</v>
      </c>
      <c r="E217" t="s">
        <v>0</v>
      </c>
      <c r="F217" s="10">
        <f>TODAY()+211</f>
        <v>44174.62216738426</v>
      </c>
      <c r="G217" s="10">
        <f>TODAY()+213</f>
        <v>44176.62216738426</v>
      </c>
      <c r="H217" t="s">
        <v>0</v>
      </c>
      <c r="I217">
        <v>0</v>
      </c>
      <c r="J217">
        <v>0</v>
      </c>
      <c r="K217">
        <v>0</v>
      </c>
      <c r="L217">
        <v>0</v>
      </c>
      <c r="M217" t="s">
        <v>23</v>
      </c>
      <c r="N217" t="s">
        <v>24</v>
      </c>
      <c r="O217" t="s">
        <v>0</v>
      </c>
      <c r="P217">
        <v>0</v>
      </c>
      <c r="Q217">
        <v>0</v>
      </c>
    </row>
    <row r="218" spans="1:17" x14ac:dyDescent="0.25">
      <c r="A218" s="9" t="s">
        <v>0</v>
      </c>
      <c r="B218" t="s">
        <v>435</v>
      </c>
      <c r="C218" t="s">
        <v>0</v>
      </c>
      <c r="D218" t="s">
        <v>436</v>
      </c>
      <c r="E218" t="s">
        <v>0</v>
      </c>
      <c r="F218" s="10">
        <f>TODAY()+212</f>
        <v>44175.62216738426</v>
      </c>
      <c r="G218" s="10">
        <f>TODAY()+214</f>
        <v>44177.62216738426</v>
      </c>
      <c r="H218" t="s">
        <v>0</v>
      </c>
      <c r="I218">
        <v>0</v>
      </c>
      <c r="J218">
        <v>8</v>
      </c>
      <c r="K218">
        <v>0</v>
      </c>
      <c r="L218">
        <v>0</v>
      </c>
      <c r="M218" t="s">
        <v>23</v>
      </c>
      <c r="N218" t="s">
        <v>24</v>
      </c>
      <c r="O218" t="s">
        <v>0</v>
      </c>
      <c r="P218">
        <v>0</v>
      </c>
      <c r="Q218">
        <v>0</v>
      </c>
    </row>
    <row r="219" spans="1:17" x14ac:dyDescent="0.25">
      <c r="A219" s="9" t="s">
        <v>0</v>
      </c>
      <c r="B219" t="s">
        <v>437</v>
      </c>
      <c r="C219" t="s">
        <v>0</v>
      </c>
      <c r="D219" t="s">
        <v>438</v>
      </c>
      <c r="E219" t="s">
        <v>0</v>
      </c>
      <c r="F219" s="10">
        <f>TODAY()+213</f>
        <v>44176.62216738426</v>
      </c>
      <c r="G219" s="10">
        <f>TODAY()+215</f>
        <v>44178.62216738426</v>
      </c>
      <c r="H219" t="s">
        <v>0</v>
      </c>
      <c r="I219">
        <v>0</v>
      </c>
      <c r="J219">
        <v>16</v>
      </c>
      <c r="K219">
        <v>0</v>
      </c>
      <c r="L219">
        <v>0</v>
      </c>
      <c r="M219" t="s">
        <v>23</v>
      </c>
      <c r="N219" t="s">
        <v>24</v>
      </c>
      <c r="O219" t="s">
        <v>0</v>
      </c>
      <c r="P219">
        <v>0</v>
      </c>
      <c r="Q219">
        <v>0</v>
      </c>
    </row>
    <row r="220" spans="1:17" x14ac:dyDescent="0.25">
      <c r="A220" s="9" t="s">
        <v>0</v>
      </c>
      <c r="B220" t="s">
        <v>439</v>
      </c>
      <c r="C220" t="s">
        <v>0</v>
      </c>
      <c r="D220" t="s">
        <v>440</v>
      </c>
      <c r="E220" t="s">
        <v>0</v>
      </c>
      <c r="F220" s="10">
        <f>TODAY()+214</f>
        <v>44177.62216738426</v>
      </c>
      <c r="G220" s="10">
        <f>TODAY()+216</f>
        <v>44179.62216738426</v>
      </c>
      <c r="H220" t="s">
        <v>0</v>
      </c>
      <c r="I220">
        <v>0</v>
      </c>
      <c r="J220">
        <v>16</v>
      </c>
      <c r="K220">
        <v>0</v>
      </c>
      <c r="L220">
        <v>0</v>
      </c>
      <c r="M220" t="s">
        <v>23</v>
      </c>
      <c r="N220" t="s">
        <v>24</v>
      </c>
      <c r="O220" t="s">
        <v>0</v>
      </c>
      <c r="P220">
        <v>0</v>
      </c>
      <c r="Q220">
        <v>0</v>
      </c>
    </row>
    <row r="221" spans="1:17" x14ac:dyDescent="0.25">
      <c r="A221" s="9" t="s">
        <v>0</v>
      </c>
      <c r="B221" t="s">
        <v>441</v>
      </c>
      <c r="C221" t="s">
        <v>0</v>
      </c>
      <c r="D221" t="s">
        <v>442</v>
      </c>
      <c r="E221" t="s">
        <v>0</v>
      </c>
      <c r="F221" s="10">
        <f>TODAY()+215</f>
        <v>44178.622167395835</v>
      </c>
      <c r="G221" s="10">
        <f>TODAY()+217</f>
        <v>44180.622167395835</v>
      </c>
      <c r="H221" t="s">
        <v>0</v>
      </c>
      <c r="I221">
        <v>0</v>
      </c>
      <c r="J221">
        <v>16</v>
      </c>
      <c r="K221">
        <v>0</v>
      </c>
      <c r="L221">
        <v>0</v>
      </c>
      <c r="M221" t="s">
        <v>23</v>
      </c>
      <c r="N221" t="s">
        <v>24</v>
      </c>
      <c r="O221" t="s">
        <v>0</v>
      </c>
      <c r="P221">
        <v>0</v>
      </c>
      <c r="Q221">
        <v>0</v>
      </c>
    </row>
    <row r="222" spans="1:17" x14ac:dyDescent="0.25">
      <c r="A222" s="9" t="s">
        <v>0</v>
      </c>
      <c r="B222" t="s">
        <v>443</v>
      </c>
      <c r="C222" t="s">
        <v>0</v>
      </c>
      <c r="D222" t="s">
        <v>444</v>
      </c>
      <c r="E222" t="s">
        <v>0</v>
      </c>
      <c r="F222" s="10">
        <f>TODAY()+216</f>
        <v>44179.622167395835</v>
      </c>
      <c r="G222" s="10">
        <f>TODAY()+218</f>
        <v>44181.622167395835</v>
      </c>
      <c r="H222" t="s">
        <v>0</v>
      </c>
      <c r="I222">
        <v>0</v>
      </c>
      <c r="J222">
        <v>16</v>
      </c>
      <c r="K222">
        <v>0</v>
      </c>
      <c r="L222">
        <v>0</v>
      </c>
      <c r="M222" t="s">
        <v>23</v>
      </c>
      <c r="N222" t="s">
        <v>24</v>
      </c>
      <c r="O222" t="s">
        <v>0</v>
      </c>
      <c r="P222">
        <v>0</v>
      </c>
      <c r="Q222">
        <v>0</v>
      </c>
    </row>
    <row r="223" spans="1:17" x14ac:dyDescent="0.25">
      <c r="A223" s="9" t="s">
        <v>0</v>
      </c>
      <c r="B223" t="s">
        <v>445</v>
      </c>
      <c r="C223" t="s">
        <v>0</v>
      </c>
      <c r="D223" t="s">
        <v>446</v>
      </c>
      <c r="E223" t="s">
        <v>0</v>
      </c>
      <c r="F223" s="10">
        <f>TODAY()+217</f>
        <v>44180.622167395835</v>
      </c>
      <c r="G223" s="10">
        <f>TODAY()+219</f>
        <v>44182.622167395835</v>
      </c>
      <c r="H223" t="s">
        <v>0</v>
      </c>
      <c r="I223">
        <v>0</v>
      </c>
      <c r="J223">
        <v>8</v>
      </c>
      <c r="K223">
        <v>0</v>
      </c>
      <c r="L223">
        <v>0</v>
      </c>
      <c r="M223" t="s">
        <v>23</v>
      </c>
      <c r="N223" t="s">
        <v>24</v>
      </c>
      <c r="O223" t="s">
        <v>0</v>
      </c>
      <c r="P223">
        <v>0</v>
      </c>
      <c r="Q223">
        <v>0</v>
      </c>
    </row>
    <row r="224" spans="1:17" x14ac:dyDescent="0.25">
      <c r="A224" s="9" t="s">
        <v>0</v>
      </c>
      <c r="B224" t="s">
        <v>447</v>
      </c>
      <c r="C224" t="s">
        <v>0</v>
      </c>
      <c r="D224" t="s">
        <v>448</v>
      </c>
      <c r="E224" t="s">
        <v>0</v>
      </c>
      <c r="F224" s="10">
        <f>TODAY()+218</f>
        <v>44181.622167395835</v>
      </c>
      <c r="G224" s="10">
        <f>TODAY()+220</f>
        <v>44183.622167395835</v>
      </c>
      <c r="H224" t="s">
        <v>0</v>
      </c>
      <c r="I224">
        <v>0</v>
      </c>
      <c r="J224">
        <v>0</v>
      </c>
      <c r="K224">
        <v>0</v>
      </c>
      <c r="L224">
        <v>0</v>
      </c>
      <c r="M224" t="s">
        <v>23</v>
      </c>
      <c r="N224" t="s">
        <v>24</v>
      </c>
      <c r="O224" t="s">
        <v>0</v>
      </c>
      <c r="P224">
        <v>0</v>
      </c>
      <c r="Q224">
        <v>0</v>
      </c>
    </row>
    <row r="225" spans="1:17" x14ac:dyDescent="0.25">
      <c r="A225" s="9" t="s">
        <v>0</v>
      </c>
      <c r="B225" t="s">
        <v>449</v>
      </c>
      <c r="C225" t="s">
        <v>0</v>
      </c>
      <c r="D225" t="s">
        <v>450</v>
      </c>
      <c r="E225" t="s">
        <v>0</v>
      </c>
      <c r="F225" s="10">
        <f>TODAY()+219</f>
        <v>44182.622167395835</v>
      </c>
      <c r="G225" s="10">
        <f>TODAY()+221</f>
        <v>44184.622167395835</v>
      </c>
      <c r="H225" t="s">
        <v>0</v>
      </c>
      <c r="I225">
        <v>0</v>
      </c>
      <c r="J225">
        <v>8</v>
      </c>
      <c r="K225">
        <v>0</v>
      </c>
      <c r="L225">
        <v>0</v>
      </c>
      <c r="M225" t="s">
        <v>23</v>
      </c>
      <c r="N225" t="s">
        <v>24</v>
      </c>
      <c r="O225" t="s">
        <v>0</v>
      </c>
      <c r="P225">
        <v>0</v>
      </c>
      <c r="Q225">
        <v>0</v>
      </c>
    </row>
    <row r="226" spans="1:17" x14ac:dyDescent="0.25">
      <c r="A226" s="9" t="s">
        <v>0</v>
      </c>
      <c r="B226" t="s">
        <v>451</v>
      </c>
      <c r="C226" t="s">
        <v>0</v>
      </c>
      <c r="D226" t="s">
        <v>452</v>
      </c>
      <c r="E226" t="s">
        <v>0</v>
      </c>
      <c r="F226" s="10">
        <f>TODAY()+220</f>
        <v>44183.622167407404</v>
      </c>
      <c r="G226" s="10">
        <f>TODAY()+222</f>
        <v>44185.622167407404</v>
      </c>
      <c r="H226" t="s">
        <v>0</v>
      </c>
      <c r="I226">
        <v>0</v>
      </c>
      <c r="J226">
        <v>16</v>
      </c>
      <c r="K226">
        <v>0</v>
      </c>
      <c r="L226">
        <v>0</v>
      </c>
      <c r="M226" t="s">
        <v>23</v>
      </c>
      <c r="N226" t="s">
        <v>24</v>
      </c>
      <c r="O226" t="s">
        <v>0</v>
      </c>
      <c r="P226">
        <v>0</v>
      </c>
      <c r="Q226">
        <v>0</v>
      </c>
    </row>
    <row r="227" spans="1:17" x14ac:dyDescent="0.25">
      <c r="A227" s="9" t="s">
        <v>0</v>
      </c>
      <c r="B227" t="s">
        <v>453</v>
      </c>
      <c r="C227" t="s">
        <v>0</v>
      </c>
      <c r="D227" t="s">
        <v>454</v>
      </c>
      <c r="E227" t="s">
        <v>0</v>
      </c>
      <c r="F227" s="10">
        <f>TODAY()+221</f>
        <v>44184.622167407404</v>
      </c>
      <c r="G227" s="10">
        <f>TODAY()+223</f>
        <v>44186.622167407404</v>
      </c>
      <c r="H227" t="s">
        <v>0</v>
      </c>
      <c r="I227">
        <v>0</v>
      </c>
      <c r="J227">
        <v>16</v>
      </c>
      <c r="K227">
        <v>0</v>
      </c>
      <c r="L227">
        <v>0</v>
      </c>
      <c r="M227" t="s">
        <v>23</v>
      </c>
      <c r="N227" t="s">
        <v>24</v>
      </c>
      <c r="O227" t="s">
        <v>0</v>
      </c>
      <c r="P227">
        <v>0</v>
      </c>
      <c r="Q227">
        <v>0</v>
      </c>
    </row>
    <row r="228" spans="1:17" x14ac:dyDescent="0.25">
      <c r="A228" s="9" t="s">
        <v>0</v>
      </c>
      <c r="B228" t="s">
        <v>455</v>
      </c>
      <c r="C228" t="s">
        <v>0</v>
      </c>
      <c r="D228" t="s">
        <v>456</v>
      </c>
      <c r="E228" t="s">
        <v>0</v>
      </c>
      <c r="F228" s="10">
        <f>TODAY()+222</f>
        <v>44185.622167407404</v>
      </c>
      <c r="G228" s="10">
        <f>TODAY()+224</f>
        <v>44187.622167407404</v>
      </c>
      <c r="H228" t="s">
        <v>0</v>
      </c>
      <c r="I228">
        <v>0</v>
      </c>
      <c r="J228">
        <v>16</v>
      </c>
      <c r="K228">
        <v>0</v>
      </c>
      <c r="L228">
        <v>0</v>
      </c>
      <c r="M228" t="s">
        <v>23</v>
      </c>
      <c r="N228" t="s">
        <v>24</v>
      </c>
      <c r="O228" t="s">
        <v>0</v>
      </c>
      <c r="P228">
        <v>0</v>
      </c>
      <c r="Q228">
        <v>0</v>
      </c>
    </row>
    <row r="229" spans="1:17" x14ac:dyDescent="0.25">
      <c r="A229" s="9" t="s">
        <v>0</v>
      </c>
      <c r="B229" t="s">
        <v>457</v>
      </c>
      <c r="C229" t="s">
        <v>0</v>
      </c>
      <c r="D229" t="s">
        <v>458</v>
      </c>
      <c r="E229" t="s">
        <v>0</v>
      </c>
      <c r="F229" s="10">
        <f>TODAY()+223</f>
        <v>44186.622167407404</v>
      </c>
      <c r="G229" s="10">
        <f>TODAY()+225</f>
        <v>44188.622167407404</v>
      </c>
      <c r="H229" t="s">
        <v>0</v>
      </c>
      <c r="I229">
        <v>0</v>
      </c>
      <c r="J229">
        <v>16</v>
      </c>
      <c r="K229">
        <v>0</v>
      </c>
      <c r="L229">
        <v>0</v>
      </c>
      <c r="M229" t="s">
        <v>23</v>
      </c>
      <c r="N229" t="s">
        <v>24</v>
      </c>
      <c r="O229" t="s">
        <v>0</v>
      </c>
      <c r="P229">
        <v>0</v>
      </c>
      <c r="Q229">
        <v>0</v>
      </c>
    </row>
    <row r="230" spans="1:17" x14ac:dyDescent="0.25">
      <c r="A230" s="9" t="s">
        <v>0</v>
      </c>
      <c r="B230" t="s">
        <v>459</v>
      </c>
      <c r="C230" t="s">
        <v>0</v>
      </c>
      <c r="D230" t="s">
        <v>460</v>
      </c>
      <c r="E230" t="s">
        <v>0</v>
      </c>
      <c r="F230" s="10">
        <f>TODAY()+224</f>
        <v>44187.622167407404</v>
      </c>
      <c r="G230" s="10">
        <f>TODAY()+226</f>
        <v>44189.622167407404</v>
      </c>
      <c r="H230" t="s">
        <v>0</v>
      </c>
      <c r="I230">
        <v>0</v>
      </c>
      <c r="J230">
        <v>8</v>
      </c>
      <c r="K230">
        <v>0</v>
      </c>
      <c r="L230">
        <v>0</v>
      </c>
      <c r="M230" t="s">
        <v>23</v>
      </c>
      <c r="N230" t="s">
        <v>24</v>
      </c>
      <c r="O230" t="s">
        <v>0</v>
      </c>
      <c r="P230">
        <v>0</v>
      </c>
      <c r="Q230">
        <v>0</v>
      </c>
    </row>
    <row r="231" spans="1:17" x14ac:dyDescent="0.25">
      <c r="A231" s="9" t="s">
        <v>0</v>
      </c>
      <c r="B231" t="s">
        <v>461</v>
      </c>
      <c r="C231" t="s">
        <v>0</v>
      </c>
      <c r="D231" t="s">
        <v>462</v>
      </c>
      <c r="E231" t="s">
        <v>0</v>
      </c>
      <c r="F231" s="10">
        <f>TODAY()+225</f>
        <v>44188.62216741898</v>
      </c>
      <c r="G231" s="10">
        <f>TODAY()+227</f>
        <v>44190.62216741898</v>
      </c>
      <c r="H231" t="s">
        <v>0</v>
      </c>
      <c r="I231">
        <v>0</v>
      </c>
      <c r="J231">
        <v>0</v>
      </c>
      <c r="K231">
        <v>0</v>
      </c>
      <c r="L231">
        <v>0</v>
      </c>
      <c r="M231" t="s">
        <v>23</v>
      </c>
      <c r="N231" t="s">
        <v>24</v>
      </c>
      <c r="O231" t="s">
        <v>0</v>
      </c>
      <c r="P231">
        <v>0</v>
      </c>
      <c r="Q231">
        <v>0</v>
      </c>
    </row>
    <row r="232" spans="1:17" x14ac:dyDescent="0.25">
      <c r="A232" s="9" t="s">
        <v>0</v>
      </c>
      <c r="B232" t="s">
        <v>463</v>
      </c>
      <c r="C232" t="s">
        <v>0</v>
      </c>
      <c r="D232" t="s">
        <v>464</v>
      </c>
      <c r="E232" t="s">
        <v>0</v>
      </c>
      <c r="F232" s="10">
        <f>TODAY()+226</f>
        <v>44189.62216741898</v>
      </c>
      <c r="G232" s="10">
        <f>TODAY()+228</f>
        <v>44191.62216741898</v>
      </c>
      <c r="H232" t="s">
        <v>0</v>
      </c>
      <c r="I232">
        <v>0</v>
      </c>
      <c r="J232">
        <v>8</v>
      </c>
      <c r="K232">
        <v>0</v>
      </c>
      <c r="L232">
        <v>0</v>
      </c>
      <c r="M232" t="s">
        <v>23</v>
      </c>
      <c r="N232" t="s">
        <v>24</v>
      </c>
      <c r="O232" t="s">
        <v>0</v>
      </c>
      <c r="P232">
        <v>0</v>
      </c>
      <c r="Q232">
        <v>0</v>
      </c>
    </row>
    <row r="233" spans="1:17" x14ac:dyDescent="0.25">
      <c r="A233" s="9" t="s">
        <v>0</v>
      </c>
      <c r="B233" t="s">
        <v>465</v>
      </c>
      <c r="C233" t="s">
        <v>0</v>
      </c>
      <c r="D233" t="s">
        <v>466</v>
      </c>
      <c r="E233" t="s">
        <v>0</v>
      </c>
      <c r="F233" s="10">
        <f>TODAY()+227</f>
        <v>44190.62216741898</v>
      </c>
      <c r="G233" s="10">
        <f>TODAY()+229</f>
        <v>44192.62216741898</v>
      </c>
      <c r="H233" t="s">
        <v>0</v>
      </c>
      <c r="I233">
        <v>0</v>
      </c>
      <c r="J233">
        <v>16</v>
      </c>
      <c r="K233">
        <v>0</v>
      </c>
      <c r="L233">
        <v>0</v>
      </c>
      <c r="M233" t="s">
        <v>23</v>
      </c>
      <c r="N233" t="s">
        <v>24</v>
      </c>
      <c r="O233" t="s">
        <v>0</v>
      </c>
      <c r="P233">
        <v>0</v>
      </c>
      <c r="Q233">
        <v>0</v>
      </c>
    </row>
    <row r="234" spans="1:17" x14ac:dyDescent="0.25">
      <c r="A234" s="9" t="s">
        <v>0</v>
      </c>
      <c r="B234" t="s">
        <v>467</v>
      </c>
      <c r="C234" t="s">
        <v>0</v>
      </c>
      <c r="D234" t="s">
        <v>468</v>
      </c>
      <c r="E234" t="s">
        <v>0</v>
      </c>
      <c r="F234" s="10">
        <f>TODAY()+228</f>
        <v>44191.62216741898</v>
      </c>
      <c r="G234" s="10">
        <f>TODAY()+230</f>
        <v>44193.62216741898</v>
      </c>
      <c r="H234" t="s">
        <v>0</v>
      </c>
      <c r="I234">
        <v>0</v>
      </c>
      <c r="J234">
        <v>16</v>
      </c>
      <c r="K234">
        <v>0</v>
      </c>
      <c r="L234">
        <v>0</v>
      </c>
      <c r="M234" t="s">
        <v>23</v>
      </c>
      <c r="N234" t="s">
        <v>24</v>
      </c>
      <c r="O234" t="s">
        <v>0</v>
      </c>
      <c r="P234">
        <v>0</v>
      </c>
      <c r="Q234">
        <v>0</v>
      </c>
    </row>
    <row r="235" spans="1:17" x14ac:dyDescent="0.25">
      <c r="A235" s="9" t="s">
        <v>0</v>
      </c>
      <c r="B235" t="s">
        <v>469</v>
      </c>
      <c r="C235" t="s">
        <v>0</v>
      </c>
      <c r="D235" t="s">
        <v>470</v>
      </c>
      <c r="E235" t="s">
        <v>0</v>
      </c>
      <c r="F235" s="10">
        <f>TODAY()+229</f>
        <v>44192.62216741898</v>
      </c>
      <c r="G235" s="10">
        <f>TODAY()+231</f>
        <v>44194.62216741898</v>
      </c>
      <c r="H235" t="s">
        <v>0</v>
      </c>
      <c r="I235">
        <v>0</v>
      </c>
      <c r="J235">
        <v>16</v>
      </c>
      <c r="K235">
        <v>0</v>
      </c>
      <c r="L235">
        <v>0</v>
      </c>
      <c r="M235" t="s">
        <v>23</v>
      </c>
      <c r="N235" t="s">
        <v>24</v>
      </c>
      <c r="O235" t="s">
        <v>0</v>
      </c>
      <c r="P235">
        <v>0</v>
      </c>
      <c r="Q235">
        <v>0</v>
      </c>
    </row>
    <row r="236" spans="1:17" x14ac:dyDescent="0.25">
      <c r="A236" s="9" t="s">
        <v>0</v>
      </c>
      <c r="B236" t="s">
        <v>471</v>
      </c>
      <c r="C236" t="s">
        <v>0</v>
      </c>
      <c r="D236" t="s">
        <v>472</v>
      </c>
      <c r="E236" t="s">
        <v>0</v>
      </c>
      <c r="F236" s="10">
        <f>TODAY()+230</f>
        <v>44193.62216741898</v>
      </c>
      <c r="G236" s="10">
        <f>TODAY()+232</f>
        <v>44195.62216741898</v>
      </c>
      <c r="H236" t="s">
        <v>0</v>
      </c>
      <c r="I236">
        <v>0</v>
      </c>
      <c r="J236">
        <v>16</v>
      </c>
      <c r="K236">
        <v>0</v>
      </c>
      <c r="L236">
        <v>0</v>
      </c>
      <c r="M236" t="s">
        <v>23</v>
      </c>
      <c r="N236" t="s">
        <v>24</v>
      </c>
      <c r="O236" t="s">
        <v>0</v>
      </c>
      <c r="P236">
        <v>0</v>
      </c>
      <c r="Q236">
        <v>0</v>
      </c>
    </row>
    <row r="237" spans="1:17" x14ac:dyDescent="0.25">
      <c r="A237" s="9" t="s">
        <v>0</v>
      </c>
      <c r="B237" t="s">
        <v>473</v>
      </c>
      <c r="C237" t="s">
        <v>0</v>
      </c>
      <c r="D237" t="s">
        <v>474</v>
      </c>
      <c r="E237" t="s">
        <v>0</v>
      </c>
      <c r="F237" s="10">
        <f>TODAY()+231</f>
        <v>44194.62216741898</v>
      </c>
      <c r="G237" s="10">
        <f>TODAY()+233</f>
        <v>44196.62216741898</v>
      </c>
      <c r="H237" t="s">
        <v>0</v>
      </c>
      <c r="I237">
        <v>0</v>
      </c>
      <c r="J237">
        <v>8</v>
      </c>
      <c r="K237">
        <v>0</v>
      </c>
      <c r="L237">
        <v>0</v>
      </c>
      <c r="M237" t="s">
        <v>23</v>
      </c>
      <c r="N237" t="s">
        <v>24</v>
      </c>
      <c r="O237" t="s">
        <v>0</v>
      </c>
      <c r="P237">
        <v>0</v>
      </c>
      <c r="Q237">
        <v>0</v>
      </c>
    </row>
    <row r="238" spans="1:17" x14ac:dyDescent="0.25">
      <c r="A238" s="9" t="s">
        <v>0</v>
      </c>
      <c r="B238" t="s">
        <v>475</v>
      </c>
      <c r="C238" t="s">
        <v>0</v>
      </c>
      <c r="D238" t="s">
        <v>476</v>
      </c>
      <c r="E238" t="s">
        <v>0</v>
      </c>
      <c r="F238" s="10">
        <f>TODAY()+232</f>
        <v>44195.622167430556</v>
      </c>
      <c r="G238" s="10">
        <f>TODAY()+234</f>
        <v>44197.622167430556</v>
      </c>
      <c r="H238" t="s">
        <v>0</v>
      </c>
      <c r="I238">
        <v>0</v>
      </c>
      <c r="J238">
        <v>0</v>
      </c>
      <c r="K238">
        <v>0</v>
      </c>
      <c r="L238">
        <v>0</v>
      </c>
      <c r="M238" t="s">
        <v>23</v>
      </c>
      <c r="N238" t="s">
        <v>24</v>
      </c>
      <c r="O238" t="s">
        <v>0</v>
      </c>
      <c r="P238">
        <v>0</v>
      </c>
      <c r="Q238">
        <v>0</v>
      </c>
    </row>
    <row r="239" spans="1:17" x14ac:dyDescent="0.25">
      <c r="A239" s="9" t="s">
        <v>0</v>
      </c>
      <c r="B239" t="s">
        <v>477</v>
      </c>
      <c r="C239" t="s">
        <v>0</v>
      </c>
      <c r="D239" t="s">
        <v>478</v>
      </c>
      <c r="E239" t="s">
        <v>0</v>
      </c>
      <c r="F239" s="10">
        <f>TODAY()+233</f>
        <v>44196.622167430556</v>
      </c>
      <c r="G239" s="10">
        <f>TODAY()+235</f>
        <v>44198.622167430556</v>
      </c>
      <c r="H239" t="s">
        <v>0</v>
      </c>
      <c r="I239">
        <v>0</v>
      </c>
      <c r="J239">
        <v>8</v>
      </c>
      <c r="K239">
        <v>0</v>
      </c>
      <c r="L239">
        <v>0</v>
      </c>
      <c r="M239" t="s">
        <v>23</v>
      </c>
      <c r="N239" t="s">
        <v>24</v>
      </c>
      <c r="O239" t="s">
        <v>0</v>
      </c>
      <c r="P239">
        <v>0</v>
      </c>
      <c r="Q239">
        <v>0</v>
      </c>
    </row>
    <row r="240" spans="1:17" x14ac:dyDescent="0.25">
      <c r="A240" s="9" t="s">
        <v>0</v>
      </c>
      <c r="B240" t="s">
        <v>479</v>
      </c>
      <c r="C240" t="s">
        <v>0</v>
      </c>
      <c r="D240" t="s">
        <v>480</v>
      </c>
      <c r="E240" t="s">
        <v>0</v>
      </c>
      <c r="F240" s="10">
        <f>TODAY()+234</f>
        <v>44197.622167430556</v>
      </c>
      <c r="G240" s="10">
        <f>TODAY()+236</f>
        <v>44199.622167430556</v>
      </c>
      <c r="H240" t="s">
        <v>0</v>
      </c>
      <c r="I240">
        <v>0</v>
      </c>
      <c r="J240">
        <v>16</v>
      </c>
      <c r="K240">
        <v>0</v>
      </c>
      <c r="L240">
        <v>0</v>
      </c>
      <c r="M240" t="s">
        <v>23</v>
      </c>
      <c r="N240" t="s">
        <v>24</v>
      </c>
      <c r="O240" t="s">
        <v>0</v>
      </c>
      <c r="P240">
        <v>0</v>
      </c>
      <c r="Q240">
        <v>0</v>
      </c>
    </row>
    <row r="241" spans="1:17" x14ac:dyDescent="0.25">
      <c r="A241" s="9" t="s">
        <v>0</v>
      </c>
      <c r="B241" t="s">
        <v>481</v>
      </c>
      <c r="C241" t="s">
        <v>0</v>
      </c>
      <c r="D241" t="s">
        <v>482</v>
      </c>
      <c r="E241" t="s">
        <v>0</v>
      </c>
      <c r="F241" s="10">
        <f>TODAY()+235</f>
        <v>44198.622167430556</v>
      </c>
      <c r="G241" s="10">
        <f>TODAY()+237</f>
        <v>44200.622167430556</v>
      </c>
      <c r="H241" t="s">
        <v>0</v>
      </c>
      <c r="I241">
        <v>0</v>
      </c>
      <c r="J241">
        <v>16</v>
      </c>
      <c r="K241">
        <v>0</v>
      </c>
      <c r="L241">
        <v>0</v>
      </c>
      <c r="M241" t="s">
        <v>23</v>
      </c>
      <c r="N241" t="s">
        <v>24</v>
      </c>
      <c r="O241" t="s">
        <v>0</v>
      </c>
      <c r="P241">
        <v>0</v>
      </c>
      <c r="Q241">
        <v>0</v>
      </c>
    </row>
    <row r="242" spans="1:17" x14ac:dyDescent="0.25">
      <c r="A242" s="9" t="s">
        <v>0</v>
      </c>
      <c r="B242" t="s">
        <v>483</v>
      </c>
      <c r="C242" t="s">
        <v>0</v>
      </c>
      <c r="D242" t="s">
        <v>484</v>
      </c>
      <c r="E242" t="s">
        <v>0</v>
      </c>
      <c r="F242" s="10">
        <f>TODAY()+236</f>
        <v>44199.622167430556</v>
      </c>
      <c r="G242" s="10">
        <f>TODAY()+238</f>
        <v>44201.622167430556</v>
      </c>
      <c r="H242" t="s">
        <v>0</v>
      </c>
      <c r="I242">
        <v>0</v>
      </c>
      <c r="J242">
        <v>16</v>
      </c>
      <c r="K242">
        <v>0</v>
      </c>
      <c r="L242">
        <v>0</v>
      </c>
      <c r="M242" t="s">
        <v>23</v>
      </c>
      <c r="N242" t="s">
        <v>24</v>
      </c>
      <c r="O242" t="s">
        <v>0</v>
      </c>
      <c r="P242">
        <v>0</v>
      </c>
      <c r="Q242">
        <v>0</v>
      </c>
    </row>
    <row r="243" spans="1:17" x14ac:dyDescent="0.25">
      <c r="A243" s="9" t="s">
        <v>0</v>
      </c>
      <c r="B243" t="s">
        <v>485</v>
      </c>
      <c r="C243" t="s">
        <v>0</v>
      </c>
      <c r="D243" t="s">
        <v>486</v>
      </c>
      <c r="E243" t="s">
        <v>0</v>
      </c>
      <c r="F243" s="10">
        <f>TODAY()+237</f>
        <v>44200.622167442125</v>
      </c>
      <c r="G243" s="10">
        <f>TODAY()+239</f>
        <v>44202.622167442125</v>
      </c>
      <c r="H243" t="s">
        <v>0</v>
      </c>
      <c r="I243">
        <v>0</v>
      </c>
      <c r="J243">
        <v>16</v>
      </c>
      <c r="K243">
        <v>0</v>
      </c>
      <c r="L243">
        <v>0</v>
      </c>
      <c r="M243" t="s">
        <v>23</v>
      </c>
      <c r="N243" t="s">
        <v>24</v>
      </c>
      <c r="O243" t="s">
        <v>0</v>
      </c>
      <c r="P243">
        <v>0</v>
      </c>
      <c r="Q243">
        <v>0</v>
      </c>
    </row>
    <row r="244" spans="1:17" x14ac:dyDescent="0.25">
      <c r="A244" s="9" t="s">
        <v>0</v>
      </c>
      <c r="B244" t="s">
        <v>487</v>
      </c>
      <c r="C244" t="s">
        <v>0</v>
      </c>
      <c r="D244" t="s">
        <v>488</v>
      </c>
      <c r="E244" t="s">
        <v>0</v>
      </c>
      <c r="F244" s="10">
        <f>TODAY()+238</f>
        <v>44201.622167442125</v>
      </c>
      <c r="G244" s="10">
        <f>TODAY()+240</f>
        <v>44203.622167442125</v>
      </c>
      <c r="H244" t="s">
        <v>0</v>
      </c>
      <c r="I244">
        <v>0</v>
      </c>
      <c r="J244">
        <v>8</v>
      </c>
      <c r="K244">
        <v>0</v>
      </c>
      <c r="L244">
        <v>0</v>
      </c>
      <c r="M244" t="s">
        <v>23</v>
      </c>
      <c r="N244" t="s">
        <v>24</v>
      </c>
      <c r="O244" t="s">
        <v>0</v>
      </c>
      <c r="P244">
        <v>0</v>
      </c>
      <c r="Q244">
        <v>0</v>
      </c>
    </row>
    <row r="245" spans="1:17" x14ac:dyDescent="0.25">
      <c r="A245" s="9" t="s">
        <v>0</v>
      </c>
      <c r="B245" t="s">
        <v>489</v>
      </c>
      <c r="C245" t="s">
        <v>0</v>
      </c>
      <c r="D245" t="s">
        <v>490</v>
      </c>
      <c r="E245" t="s">
        <v>0</v>
      </c>
      <c r="F245" s="10">
        <f>TODAY()+239</f>
        <v>44202.622167442125</v>
      </c>
      <c r="G245" s="10">
        <f>TODAY()+241</f>
        <v>44204.622167442125</v>
      </c>
      <c r="H245" t="s">
        <v>0</v>
      </c>
      <c r="I245">
        <v>0</v>
      </c>
      <c r="J245">
        <v>0</v>
      </c>
      <c r="K245">
        <v>0</v>
      </c>
      <c r="L245">
        <v>0</v>
      </c>
      <c r="M245" t="s">
        <v>23</v>
      </c>
      <c r="N245" t="s">
        <v>24</v>
      </c>
      <c r="O245" t="s">
        <v>0</v>
      </c>
      <c r="P245">
        <v>0</v>
      </c>
      <c r="Q245">
        <v>0</v>
      </c>
    </row>
    <row r="246" spans="1:17" x14ac:dyDescent="0.25">
      <c r="A246" s="9" t="s">
        <v>0</v>
      </c>
      <c r="B246" t="s">
        <v>491</v>
      </c>
      <c r="C246" t="s">
        <v>0</v>
      </c>
      <c r="D246" t="s">
        <v>492</v>
      </c>
      <c r="E246" t="s">
        <v>0</v>
      </c>
      <c r="F246" s="10">
        <f>TODAY()+240</f>
        <v>44203.622167442125</v>
      </c>
      <c r="G246" s="10">
        <f>TODAY()+242</f>
        <v>44205.622167442125</v>
      </c>
      <c r="H246" t="s">
        <v>0</v>
      </c>
      <c r="I246">
        <v>0</v>
      </c>
      <c r="J246">
        <v>8</v>
      </c>
      <c r="K246">
        <v>0</v>
      </c>
      <c r="L246">
        <v>0</v>
      </c>
      <c r="M246" t="s">
        <v>23</v>
      </c>
      <c r="N246" t="s">
        <v>24</v>
      </c>
      <c r="O246" t="s">
        <v>0</v>
      </c>
      <c r="P246">
        <v>0</v>
      </c>
      <c r="Q246">
        <v>0</v>
      </c>
    </row>
    <row r="247" spans="1:17" x14ac:dyDescent="0.25">
      <c r="A247" s="9" t="s">
        <v>0</v>
      </c>
      <c r="B247" t="s">
        <v>493</v>
      </c>
      <c r="C247" t="s">
        <v>0</v>
      </c>
      <c r="D247" t="s">
        <v>494</v>
      </c>
      <c r="E247" t="s">
        <v>0</v>
      </c>
      <c r="F247" s="10">
        <f>TODAY()+241</f>
        <v>44204.622167442125</v>
      </c>
      <c r="G247" s="10">
        <f>TODAY()+243</f>
        <v>44206.622167442125</v>
      </c>
      <c r="H247" t="s">
        <v>0</v>
      </c>
      <c r="I247">
        <v>0</v>
      </c>
      <c r="J247">
        <v>16</v>
      </c>
      <c r="K247">
        <v>0</v>
      </c>
      <c r="L247">
        <v>0</v>
      </c>
      <c r="M247" t="s">
        <v>23</v>
      </c>
      <c r="N247" t="s">
        <v>24</v>
      </c>
      <c r="O247" t="s">
        <v>0</v>
      </c>
      <c r="P247">
        <v>0</v>
      </c>
      <c r="Q247">
        <v>0</v>
      </c>
    </row>
    <row r="248" spans="1:17" x14ac:dyDescent="0.25">
      <c r="A248" s="9" t="s">
        <v>0</v>
      </c>
      <c r="B248" t="s">
        <v>495</v>
      </c>
      <c r="C248" t="s">
        <v>0</v>
      </c>
      <c r="D248" t="s">
        <v>496</v>
      </c>
      <c r="E248" t="s">
        <v>0</v>
      </c>
      <c r="F248" s="10">
        <f>TODAY()+242</f>
        <v>44205.622167442125</v>
      </c>
      <c r="G248" s="10">
        <f>TODAY()+244</f>
        <v>44207.622167442125</v>
      </c>
      <c r="H248" t="s">
        <v>0</v>
      </c>
      <c r="I248">
        <v>0</v>
      </c>
      <c r="J248">
        <v>16</v>
      </c>
      <c r="K248">
        <v>0</v>
      </c>
      <c r="L248">
        <v>0</v>
      </c>
      <c r="M248" t="s">
        <v>23</v>
      </c>
      <c r="N248" t="s">
        <v>24</v>
      </c>
      <c r="O248" t="s">
        <v>0</v>
      </c>
      <c r="P248">
        <v>0</v>
      </c>
      <c r="Q248">
        <v>0</v>
      </c>
    </row>
    <row r="249" spans="1:17" x14ac:dyDescent="0.25">
      <c r="A249" s="9" t="s">
        <v>0</v>
      </c>
      <c r="B249" t="s">
        <v>497</v>
      </c>
      <c r="C249" t="s">
        <v>0</v>
      </c>
      <c r="D249" t="s">
        <v>498</v>
      </c>
      <c r="E249" t="s">
        <v>0</v>
      </c>
      <c r="F249" s="10">
        <f>TODAY()+243</f>
        <v>44206.62216745371</v>
      </c>
      <c r="G249" s="10">
        <f>TODAY()+245</f>
        <v>44208.62216745371</v>
      </c>
      <c r="H249" t="s">
        <v>0</v>
      </c>
      <c r="I249">
        <v>0</v>
      </c>
      <c r="J249">
        <v>16</v>
      </c>
      <c r="K249">
        <v>0</v>
      </c>
      <c r="L249">
        <v>0</v>
      </c>
      <c r="M249" t="s">
        <v>23</v>
      </c>
      <c r="N249" t="s">
        <v>24</v>
      </c>
      <c r="O249" t="s">
        <v>0</v>
      </c>
      <c r="P249">
        <v>0</v>
      </c>
      <c r="Q249">
        <v>0</v>
      </c>
    </row>
    <row r="250" spans="1:17" x14ac:dyDescent="0.25">
      <c r="A250" s="6" t="s">
        <v>0</v>
      </c>
      <c r="B250" s="7" t="s">
        <v>499</v>
      </c>
      <c r="C250" s="7" t="s">
        <v>500</v>
      </c>
      <c r="D250" s="7"/>
      <c r="E250" s="7" t="s">
        <v>0</v>
      </c>
      <c r="F250" s="8">
        <f>TODAY()+245</f>
        <v>44208.62216745371</v>
      </c>
      <c r="G250" s="8">
        <f>TODAY()+269</f>
        <v>44232.62216745371</v>
      </c>
      <c r="H250" s="7" t="s">
        <v>0</v>
      </c>
      <c r="I250" s="7">
        <v>0</v>
      </c>
      <c r="J250" s="7">
        <v>128</v>
      </c>
      <c r="K250" s="7">
        <v>0</v>
      </c>
      <c r="L250" s="7">
        <v>0</v>
      </c>
      <c r="M250" s="7" t="s">
        <v>0</v>
      </c>
      <c r="N250" s="7" t="s">
        <v>0</v>
      </c>
      <c r="O250" s="7" t="s">
        <v>0</v>
      </c>
      <c r="P250" s="7">
        <v>0</v>
      </c>
      <c r="Q250" s="7">
        <v>0</v>
      </c>
    </row>
    <row r="251" spans="1:17" x14ac:dyDescent="0.25">
      <c r="A251" s="9" t="s">
        <v>0</v>
      </c>
      <c r="B251" t="s">
        <v>501</v>
      </c>
      <c r="C251" t="s">
        <v>0</v>
      </c>
      <c r="D251" t="s">
        <v>502</v>
      </c>
      <c r="E251" t="s">
        <v>0</v>
      </c>
      <c r="F251" s="10">
        <f>TODAY()+245</f>
        <v>44208.62216745371</v>
      </c>
      <c r="G251" s="10">
        <f>TODAY()+247</f>
        <v>44210.62216745371</v>
      </c>
      <c r="H251" t="s">
        <v>0</v>
      </c>
      <c r="I251">
        <v>0</v>
      </c>
      <c r="J251">
        <v>8</v>
      </c>
      <c r="K251">
        <v>0</v>
      </c>
      <c r="L251">
        <v>0</v>
      </c>
      <c r="M251" t="s">
        <v>23</v>
      </c>
      <c r="N251" t="s">
        <v>24</v>
      </c>
      <c r="O251" t="s">
        <v>0</v>
      </c>
      <c r="P251">
        <v>0</v>
      </c>
      <c r="Q251">
        <v>0</v>
      </c>
    </row>
    <row r="252" spans="1:17" x14ac:dyDescent="0.25">
      <c r="A252" s="9" t="s">
        <v>0</v>
      </c>
      <c r="B252" t="s">
        <v>503</v>
      </c>
      <c r="C252" t="s">
        <v>0</v>
      </c>
      <c r="D252" t="s">
        <v>504</v>
      </c>
      <c r="E252" t="s">
        <v>0</v>
      </c>
      <c r="F252" s="10">
        <f>TODAY()+246</f>
        <v>44209.62216745371</v>
      </c>
      <c r="G252" s="10">
        <f>TODAY()+248</f>
        <v>44211.62216745371</v>
      </c>
      <c r="H252" t="s">
        <v>0</v>
      </c>
      <c r="I252">
        <v>0</v>
      </c>
      <c r="J252">
        <v>0</v>
      </c>
      <c r="K252">
        <v>0</v>
      </c>
      <c r="L252">
        <v>0</v>
      </c>
      <c r="M252" t="s">
        <v>23</v>
      </c>
      <c r="N252" t="s">
        <v>24</v>
      </c>
      <c r="O252" t="s">
        <v>0</v>
      </c>
      <c r="P252">
        <v>0</v>
      </c>
      <c r="Q252">
        <v>0</v>
      </c>
    </row>
    <row r="253" spans="1:17" x14ac:dyDescent="0.25">
      <c r="A253" s="9" t="s">
        <v>0</v>
      </c>
      <c r="B253" t="s">
        <v>505</v>
      </c>
      <c r="C253" t="s">
        <v>0</v>
      </c>
      <c r="D253" t="s">
        <v>506</v>
      </c>
      <c r="E253" t="s">
        <v>0</v>
      </c>
      <c r="F253" s="10">
        <f>TODAY()+247</f>
        <v>44210.62216745371</v>
      </c>
      <c r="G253" s="10">
        <f>TODAY()+249</f>
        <v>44212.62216745371</v>
      </c>
      <c r="H253" t="s">
        <v>0</v>
      </c>
      <c r="I253">
        <v>0</v>
      </c>
      <c r="J253">
        <v>8</v>
      </c>
      <c r="K253">
        <v>0</v>
      </c>
      <c r="L253">
        <v>0</v>
      </c>
      <c r="M253" t="s">
        <v>23</v>
      </c>
      <c r="N253" t="s">
        <v>24</v>
      </c>
      <c r="O253" t="s">
        <v>0</v>
      </c>
      <c r="P253">
        <v>0</v>
      </c>
      <c r="Q253">
        <v>0</v>
      </c>
    </row>
    <row r="254" spans="1:17" x14ac:dyDescent="0.25">
      <c r="A254" s="9" t="s">
        <v>0</v>
      </c>
      <c r="B254" t="s">
        <v>507</v>
      </c>
      <c r="C254" t="s">
        <v>0</v>
      </c>
      <c r="D254" t="s">
        <v>508</v>
      </c>
      <c r="E254" t="s">
        <v>0</v>
      </c>
      <c r="F254" s="10">
        <f>TODAY()+248</f>
        <v>44211.62216746528</v>
      </c>
      <c r="G254" s="10">
        <f>TODAY()+250</f>
        <v>44213.62216746528</v>
      </c>
      <c r="H254" t="s">
        <v>0</v>
      </c>
      <c r="I254">
        <v>0</v>
      </c>
      <c r="J254">
        <v>16</v>
      </c>
      <c r="K254">
        <v>0</v>
      </c>
      <c r="L254">
        <v>0</v>
      </c>
      <c r="M254" t="s">
        <v>23</v>
      </c>
      <c r="N254" t="s">
        <v>24</v>
      </c>
      <c r="O254" t="s">
        <v>0</v>
      </c>
      <c r="P254">
        <v>0</v>
      </c>
      <c r="Q254">
        <v>0</v>
      </c>
    </row>
    <row r="255" spans="1:17" x14ac:dyDescent="0.25">
      <c r="A255" s="9" t="s">
        <v>0</v>
      </c>
      <c r="B255" t="s">
        <v>509</v>
      </c>
      <c r="C255" t="s">
        <v>0</v>
      </c>
      <c r="D255" t="s">
        <v>510</v>
      </c>
      <c r="E255" t="s">
        <v>0</v>
      </c>
      <c r="F255" s="10">
        <f>TODAY()+249</f>
        <v>44212.62216746528</v>
      </c>
      <c r="G255" s="10">
        <f>TODAY()+251</f>
        <v>44214.62216746528</v>
      </c>
      <c r="H255" t="s">
        <v>0</v>
      </c>
      <c r="I255">
        <v>0</v>
      </c>
      <c r="J255">
        <v>16</v>
      </c>
      <c r="K255">
        <v>0</v>
      </c>
      <c r="L255">
        <v>0</v>
      </c>
      <c r="M255" t="s">
        <v>23</v>
      </c>
      <c r="N255" t="s">
        <v>24</v>
      </c>
      <c r="O255" t="s">
        <v>0</v>
      </c>
      <c r="P255">
        <v>0</v>
      </c>
      <c r="Q255">
        <v>0</v>
      </c>
    </row>
    <row r="256" spans="1:17" x14ac:dyDescent="0.25">
      <c r="A256" s="9" t="s">
        <v>0</v>
      </c>
      <c r="B256" t="s">
        <v>511</v>
      </c>
      <c r="C256" t="s">
        <v>0</v>
      </c>
      <c r="D256" t="s">
        <v>512</v>
      </c>
      <c r="E256" t="s">
        <v>0</v>
      </c>
      <c r="F256" s="10">
        <f>TODAY()+250</f>
        <v>44213.62216746528</v>
      </c>
      <c r="G256" s="10">
        <f>TODAY()+252</f>
        <v>44215.62216746528</v>
      </c>
      <c r="H256" t="s">
        <v>0</v>
      </c>
      <c r="I256">
        <v>0</v>
      </c>
      <c r="J256">
        <v>16</v>
      </c>
      <c r="K256">
        <v>0</v>
      </c>
      <c r="L256">
        <v>0</v>
      </c>
      <c r="M256" t="s">
        <v>23</v>
      </c>
      <c r="N256" t="s">
        <v>24</v>
      </c>
      <c r="O256" t="s">
        <v>0</v>
      </c>
      <c r="P256">
        <v>0</v>
      </c>
      <c r="Q256">
        <v>0</v>
      </c>
    </row>
    <row r="257" spans="1:17" x14ac:dyDescent="0.25">
      <c r="A257" s="9" t="s">
        <v>0</v>
      </c>
      <c r="B257" t="s">
        <v>513</v>
      </c>
      <c r="C257" t="s">
        <v>0</v>
      </c>
      <c r="D257" t="s">
        <v>514</v>
      </c>
      <c r="E257" t="s">
        <v>0</v>
      </c>
      <c r="F257" s="10">
        <f>TODAY()+251</f>
        <v>44214.62216746528</v>
      </c>
      <c r="G257" s="10">
        <f>TODAY()+253</f>
        <v>44216.62216746528</v>
      </c>
      <c r="H257" t="s">
        <v>0</v>
      </c>
      <c r="I257">
        <v>0</v>
      </c>
      <c r="J257">
        <v>16</v>
      </c>
      <c r="K257">
        <v>0</v>
      </c>
      <c r="L257">
        <v>0</v>
      </c>
      <c r="M257" t="s">
        <v>23</v>
      </c>
      <c r="N257" t="s">
        <v>24</v>
      </c>
      <c r="O257" t="s">
        <v>0</v>
      </c>
      <c r="P257">
        <v>0</v>
      </c>
      <c r="Q257">
        <v>0</v>
      </c>
    </row>
    <row r="258" spans="1:17" x14ac:dyDescent="0.25">
      <c r="A258" s="9" t="s">
        <v>0</v>
      </c>
      <c r="B258" t="s">
        <v>515</v>
      </c>
      <c r="C258" t="s">
        <v>0</v>
      </c>
      <c r="D258" t="s">
        <v>516</v>
      </c>
      <c r="E258" t="s">
        <v>0</v>
      </c>
      <c r="F258" s="10">
        <f>TODAY()+252</f>
        <v>44215.62216747685</v>
      </c>
      <c r="G258" s="10">
        <f>TODAY()+254</f>
        <v>44217.62216747685</v>
      </c>
      <c r="H258" t="s">
        <v>0</v>
      </c>
      <c r="I258">
        <v>0</v>
      </c>
      <c r="J258">
        <v>8</v>
      </c>
      <c r="K258">
        <v>0</v>
      </c>
      <c r="L258">
        <v>0</v>
      </c>
      <c r="M258" t="s">
        <v>23</v>
      </c>
      <c r="N258" t="s">
        <v>24</v>
      </c>
      <c r="O258" t="s">
        <v>0</v>
      </c>
      <c r="P258">
        <v>0</v>
      </c>
      <c r="Q258">
        <v>0</v>
      </c>
    </row>
    <row r="259" spans="1:17" x14ac:dyDescent="0.25">
      <c r="A259" s="9" t="s">
        <v>0</v>
      </c>
      <c r="B259" t="s">
        <v>517</v>
      </c>
      <c r="C259" t="s">
        <v>0</v>
      </c>
      <c r="D259" t="s">
        <v>518</v>
      </c>
      <c r="E259" t="s">
        <v>0</v>
      </c>
      <c r="F259" s="10">
        <f>TODAY()+253</f>
        <v>44216.62216747685</v>
      </c>
      <c r="G259" s="10">
        <f>TODAY()+255</f>
        <v>44218.62216747685</v>
      </c>
      <c r="H259" t="s">
        <v>0</v>
      </c>
      <c r="I259">
        <v>0</v>
      </c>
      <c r="J259">
        <v>0</v>
      </c>
      <c r="K259">
        <v>0</v>
      </c>
      <c r="L259">
        <v>0</v>
      </c>
      <c r="M259" t="s">
        <v>23</v>
      </c>
      <c r="N259" t="s">
        <v>24</v>
      </c>
      <c r="O259" t="s">
        <v>0</v>
      </c>
      <c r="P259">
        <v>0</v>
      </c>
      <c r="Q259">
        <v>0</v>
      </c>
    </row>
    <row r="260" spans="1:17" x14ac:dyDescent="0.25">
      <c r="A260" s="9" t="s">
        <v>0</v>
      </c>
      <c r="B260" t="s">
        <v>519</v>
      </c>
      <c r="C260" t="s">
        <v>0</v>
      </c>
      <c r="D260" t="s">
        <v>520</v>
      </c>
      <c r="E260" t="s">
        <v>0</v>
      </c>
      <c r="F260" s="10">
        <f>TODAY()+254</f>
        <v>44217.62216747685</v>
      </c>
      <c r="G260" s="10">
        <f>TODAY()+256</f>
        <v>44219.62216747685</v>
      </c>
      <c r="H260" t="s">
        <v>0</v>
      </c>
      <c r="I260">
        <v>0</v>
      </c>
      <c r="J260">
        <v>8</v>
      </c>
      <c r="K260">
        <v>0</v>
      </c>
      <c r="L260">
        <v>0</v>
      </c>
      <c r="M260" t="s">
        <v>23</v>
      </c>
      <c r="N260" t="s">
        <v>24</v>
      </c>
      <c r="O260" t="s">
        <v>0</v>
      </c>
      <c r="P260">
        <v>0</v>
      </c>
      <c r="Q260">
        <v>0</v>
      </c>
    </row>
    <row r="261" spans="1:17" x14ac:dyDescent="0.25">
      <c r="A261" s="9" t="s">
        <v>0</v>
      </c>
      <c r="B261" t="s">
        <v>521</v>
      </c>
      <c r="C261" t="s">
        <v>0</v>
      </c>
      <c r="D261" t="s">
        <v>522</v>
      </c>
      <c r="E261" t="s">
        <v>0</v>
      </c>
      <c r="F261" s="10">
        <f>TODAY()+255</f>
        <v>44218.62216748843</v>
      </c>
      <c r="G261" s="10">
        <f>TODAY()+257</f>
        <v>44220.62216748843</v>
      </c>
      <c r="H261" t="s">
        <v>0</v>
      </c>
      <c r="I261">
        <v>0</v>
      </c>
      <c r="J261">
        <v>16</v>
      </c>
      <c r="K261">
        <v>0</v>
      </c>
      <c r="L261">
        <v>0</v>
      </c>
      <c r="M261" t="s">
        <v>23</v>
      </c>
      <c r="N261" t="s">
        <v>24</v>
      </c>
      <c r="O261" t="s">
        <v>0</v>
      </c>
      <c r="P261">
        <v>0</v>
      </c>
      <c r="Q261">
        <v>0</v>
      </c>
    </row>
    <row r="262" spans="1:17" x14ac:dyDescent="0.25">
      <c r="A262" s="9" t="s">
        <v>0</v>
      </c>
      <c r="B262" t="s">
        <v>523</v>
      </c>
      <c r="C262" t="s">
        <v>0</v>
      </c>
      <c r="D262" t="s">
        <v>524</v>
      </c>
      <c r="E262" t="s">
        <v>0</v>
      </c>
      <c r="F262" s="10">
        <f>TODAY()+256</f>
        <v>44219.62216748843</v>
      </c>
      <c r="G262" s="10">
        <f>TODAY()+258</f>
        <v>44221.62216748843</v>
      </c>
      <c r="H262" t="s">
        <v>0</v>
      </c>
      <c r="I262">
        <v>0</v>
      </c>
      <c r="J262">
        <v>16</v>
      </c>
      <c r="K262">
        <v>0</v>
      </c>
      <c r="L262">
        <v>0</v>
      </c>
      <c r="M262" t="s">
        <v>23</v>
      </c>
      <c r="N262" t="s">
        <v>24</v>
      </c>
      <c r="O262" t="s">
        <v>0</v>
      </c>
      <c r="P262">
        <v>0</v>
      </c>
      <c r="Q262">
        <v>0</v>
      </c>
    </row>
    <row r="263" spans="1:17" x14ac:dyDescent="0.25">
      <c r="A263" s="9" t="s">
        <v>0</v>
      </c>
      <c r="B263" t="s">
        <v>525</v>
      </c>
      <c r="C263" t="s">
        <v>0</v>
      </c>
      <c r="D263" t="s">
        <v>526</v>
      </c>
      <c r="E263" t="s">
        <v>0</v>
      </c>
      <c r="F263" s="10">
        <f>TODAY()+257</f>
        <v>44220.62216748843</v>
      </c>
      <c r="G263" s="10">
        <f>TODAY()+259</f>
        <v>44222.62216748843</v>
      </c>
      <c r="H263" t="s">
        <v>0</v>
      </c>
      <c r="I263">
        <v>0</v>
      </c>
      <c r="J263">
        <v>16</v>
      </c>
      <c r="K263">
        <v>0</v>
      </c>
      <c r="L263">
        <v>0</v>
      </c>
      <c r="M263" t="s">
        <v>23</v>
      </c>
      <c r="N263" t="s">
        <v>24</v>
      </c>
      <c r="O263" t="s">
        <v>0</v>
      </c>
      <c r="P263">
        <v>0</v>
      </c>
      <c r="Q263">
        <v>0</v>
      </c>
    </row>
    <row r="264" spans="1:17" x14ac:dyDescent="0.25">
      <c r="A264" s="9" t="s">
        <v>0</v>
      </c>
      <c r="B264" t="s">
        <v>527</v>
      </c>
      <c r="C264" t="s">
        <v>0</v>
      </c>
      <c r="D264" t="s">
        <v>528</v>
      </c>
      <c r="E264" t="s">
        <v>0</v>
      </c>
      <c r="F264" s="10">
        <f>TODAY()+258</f>
        <v>44221.62216748843</v>
      </c>
      <c r="G264" s="10">
        <f>TODAY()+260</f>
        <v>44223.62216748843</v>
      </c>
      <c r="H264" t="s">
        <v>0</v>
      </c>
      <c r="I264">
        <v>0</v>
      </c>
      <c r="J264">
        <v>16</v>
      </c>
      <c r="K264">
        <v>0</v>
      </c>
      <c r="L264">
        <v>0</v>
      </c>
      <c r="M264" t="s">
        <v>23</v>
      </c>
      <c r="N264" t="s">
        <v>24</v>
      </c>
      <c r="O264" t="s">
        <v>0</v>
      </c>
      <c r="P264">
        <v>0</v>
      </c>
      <c r="Q264">
        <v>0</v>
      </c>
    </row>
    <row r="265" spans="1:17" x14ac:dyDescent="0.25">
      <c r="A265" s="9" t="s">
        <v>0</v>
      </c>
      <c r="B265" t="s">
        <v>529</v>
      </c>
      <c r="C265" t="s">
        <v>0</v>
      </c>
      <c r="D265" t="s">
        <v>530</v>
      </c>
      <c r="E265" t="s">
        <v>0</v>
      </c>
      <c r="F265" s="10">
        <f>TODAY()+259</f>
        <v>44222.62216748843</v>
      </c>
      <c r="G265" s="10">
        <f>TODAY()+261</f>
        <v>44224.62216748843</v>
      </c>
      <c r="H265" t="s">
        <v>0</v>
      </c>
      <c r="I265">
        <v>0</v>
      </c>
      <c r="J265">
        <v>8</v>
      </c>
      <c r="K265">
        <v>0</v>
      </c>
      <c r="L265">
        <v>0</v>
      </c>
      <c r="M265" t="s">
        <v>23</v>
      </c>
      <c r="N265" t="s">
        <v>24</v>
      </c>
      <c r="O265" t="s">
        <v>0</v>
      </c>
      <c r="P265">
        <v>0</v>
      </c>
      <c r="Q265">
        <v>0</v>
      </c>
    </row>
    <row r="266" spans="1:17" x14ac:dyDescent="0.25">
      <c r="A266" s="9" t="s">
        <v>0</v>
      </c>
      <c r="B266" t="s">
        <v>531</v>
      </c>
      <c r="C266" t="s">
        <v>0</v>
      </c>
      <c r="D266" t="s">
        <v>532</v>
      </c>
      <c r="E266" t="s">
        <v>0</v>
      </c>
      <c r="F266" s="10">
        <f>TODAY()+260</f>
        <v>44223.62216748843</v>
      </c>
      <c r="G266" s="10">
        <f>TODAY()+262</f>
        <v>44225.62216748843</v>
      </c>
      <c r="H266" t="s">
        <v>0</v>
      </c>
      <c r="I266">
        <v>0</v>
      </c>
      <c r="J266">
        <v>0</v>
      </c>
      <c r="K266">
        <v>0</v>
      </c>
      <c r="L266">
        <v>0</v>
      </c>
      <c r="M266" t="s">
        <v>23</v>
      </c>
      <c r="N266" t="s">
        <v>24</v>
      </c>
      <c r="O266" t="s">
        <v>0</v>
      </c>
      <c r="P266">
        <v>0</v>
      </c>
      <c r="Q266">
        <v>0</v>
      </c>
    </row>
    <row r="267" spans="1:17" x14ac:dyDescent="0.25">
      <c r="A267" s="9" t="s">
        <v>0</v>
      </c>
      <c r="B267" t="s">
        <v>533</v>
      </c>
      <c r="C267" t="s">
        <v>0</v>
      </c>
      <c r="D267" t="s">
        <v>43</v>
      </c>
      <c r="E267" t="s">
        <v>0</v>
      </c>
      <c r="F267" s="10">
        <f>TODAY()+261</f>
        <v>44224.62216748843</v>
      </c>
      <c r="G267" s="10">
        <f>TODAY()+263</f>
        <v>44226.62216748843</v>
      </c>
      <c r="H267" t="s">
        <v>0</v>
      </c>
      <c r="I267">
        <v>0</v>
      </c>
      <c r="J267">
        <v>8</v>
      </c>
      <c r="K267">
        <v>0</v>
      </c>
      <c r="L267">
        <v>0</v>
      </c>
      <c r="M267" t="s">
        <v>23</v>
      </c>
      <c r="N267" t="s">
        <v>24</v>
      </c>
      <c r="O267" t="s">
        <v>0</v>
      </c>
      <c r="P267">
        <v>0</v>
      </c>
      <c r="Q267">
        <v>0</v>
      </c>
    </row>
    <row r="268" spans="1:17" x14ac:dyDescent="0.25">
      <c r="A268" s="9" t="s">
        <v>0</v>
      </c>
      <c r="B268" t="s">
        <v>534</v>
      </c>
      <c r="C268" t="s">
        <v>0</v>
      </c>
      <c r="D268" t="s">
        <v>357</v>
      </c>
      <c r="E268" t="s">
        <v>0</v>
      </c>
      <c r="F268" s="10">
        <f>TODAY()+262</f>
        <v>44225.6221675</v>
      </c>
      <c r="G268" s="10">
        <f>TODAY()+264</f>
        <v>44227.6221675</v>
      </c>
      <c r="H268" t="s">
        <v>0</v>
      </c>
      <c r="I268">
        <v>0</v>
      </c>
      <c r="J268">
        <v>16</v>
      </c>
      <c r="K268">
        <v>0</v>
      </c>
      <c r="L268">
        <v>0</v>
      </c>
      <c r="M268" t="s">
        <v>23</v>
      </c>
      <c r="N268" t="s">
        <v>24</v>
      </c>
      <c r="O268" t="s">
        <v>0</v>
      </c>
      <c r="P268">
        <v>0</v>
      </c>
      <c r="Q268">
        <v>0</v>
      </c>
    </row>
    <row r="269" spans="1:17" x14ac:dyDescent="0.25">
      <c r="A269" s="9" t="s">
        <v>0</v>
      </c>
      <c r="B269" t="s">
        <v>535</v>
      </c>
      <c r="C269" t="s">
        <v>0</v>
      </c>
      <c r="D269" t="s">
        <v>536</v>
      </c>
      <c r="E269" t="s">
        <v>0</v>
      </c>
      <c r="F269" s="10">
        <f>TODAY()+263</f>
        <v>44226.6221675</v>
      </c>
      <c r="G269" s="10">
        <f>TODAY()+265</f>
        <v>44228.6221675</v>
      </c>
      <c r="H269" t="s">
        <v>0</v>
      </c>
      <c r="I269">
        <v>0</v>
      </c>
      <c r="J269">
        <v>16</v>
      </c>
      <c r="K269">
        <v>0</v>
      </c>
      <c r="L269">
        <v>0</v>
      </c>
      <c r="M269" t="s">
        <v>23</v>
      </c>
      <c r="N269" t="s">
        <v>24</v>
      </c>
      <c r="O269" t="s">
        <v>0</v>
      </c>
      <c r="P269">
        <v>0</v>
      </c>
      <c r="Q269">
        <v>0</v>
      </c>
    </row>
    <row r="270" spans="1:17" x14ac:dyDescent="0.25">
      <c r="A270" s="9" t="s">
        <v>0</v>
      </c>
      <c r="B270" t="s">
        <v>537</v>
      </c>
      <c r="C270" t="s">
        <v>0</v>
      </c>
      <c r="D270" t="s">
        <v>538</v>
      </c>
      <c r="E270" t="s">
        <v>0</v>
      </c>
      <c r="F270" s="10">
        <f>TODAY()+264</f>
        <v>44227.6221675</v>
      </c>
      <c r="G270" s="10">
        <f>TODAY()+266</f>
        <v>44229.6221675</v>
      </c>
      <c r="H270" t="s">
        <v>0</v>
      </c>
      <c r="I270">
        <v>0</v>
      </c>
      <c r="J270">
        <v>16</v>
      </c>
      <c r="K270">
        <v>0</v>
      </c>
      <c r="L270">
        <v>0</v>
      </c>
      <c r="M270" t="s">
        <v>23</v>
      </c>
      <c r="N270" t="s">
        <v>24</v>
      </c>
      <c r="O270" t="s">
        <v>0</v>
      </c>
      <c r="P270">
        <v>0</v>
      </c>
      <c r="Q270">
        <v>0</v>
      </c>
    </row>
    <row r="271" spans="1:17" x14ac:dyDescent="0.25">
      <c r="A271" s="9" t="s">
        <v>0</v>
      </c>
      <c r="B271" t="s">
        <v>539</v>
      </c>
      <c r="C271" t="s">
        <v>0</v>
      </c>
      <c r="D271" t="s">
        <v>540</v>
      </c>
      <c r="E271" t="s">
        <v>0</v>
      </c>
      <c r="F271" s="10">
        <f>TODAY()+265</f>
        <v>44228.6221675</v>
      </c>
      <c r="G271" s="10">
        <f>TODAY()+267</f>
        <v>44230.6221675</v>
      </c>
      <c r="H271" t="s">
        <v>0</v>
      </c>
      <c r="I271">
        <v>0</v>
      </c>
      <c r="J271">
        <v>16</v>
      </c>
      <c r="K271">
        <v>0</v>
      </c>
      <c r="L271">
        <v>0</v>
      </c>
      <c r="M271" t="s">
        <v>23</v>
      </c>
      <c r="N271" t="s">
        <v>24</v>
      </c>
      <c r="O271" t="s">
        <v>0</v>
      </c>
      <c r="P271">
        <v>0</v>
      </c>
      <c r="Q271">
        <v>0</v>
      </c>
    </row>
    <row r="272" spans="1:17" x14ac:dyDescent="0.25">
      <c r="A272" s="9" t="s">
        <v>0</v>
      </c>
      <c r="B272" t="s">
        <v>541</v>
      </c>
      <c r="C272" t="s">
        <v>0</v>
      </c>
      <c r="D272" t="s">
        <v>542</v>
      </c>
      <c r="E272" t="s">
        <v>0</v>
      </c>
      <c r="F272" s="10">
        <f>TODAY()+266</f>
        <v>44229.6221675</v>
      </c>
      <c r="G272" s="10">
        <f>TODAY()+268</f>
        <v>44231.6221675</v>
      </c>
      <c r="H272" t="s">
        <v>0</v>
      </c>
      <c r="I272">
        <v>0</v>
      </c>
      <c r="J272">
        <v>8</v>
      </c>
      <c r="K272">
        <v>0</v>
      </c>
      <c r="L272">
        <v>0</v>
      </c>
      <c r="M272" t="s">
        <v>23</v>
      </c>
      <c r="N272" t="s">
        <v>24</v>
      </c>
      <c r="O272" t="s">
        <v>0</v>
      </c>
      <c r="P272">
        <v>0</v>
      </c>
      <c r="Q272">
        <v>0</v>
      </c>
    </row>
    <row r="273" spans="1:17" x14ac:dyDescent="0.25">
      <c r="A273" s="9" t="s">
        <v>0</v>
      </c>
      <c r="B273" t="s">
        <v>543</v>
      </c>
      <c r="C273" t="s">
        <v>0</v>
      </c>
      <c r="D273" t="s">
        <v>544</v>
      </c>
      <c r="E273" t="s">
        <v>0</v>
      </c>
      <c r="F273" s="10">
        <f>TODAY()+267</f>
        <v>44230.6221675</v>
      </c>
      <c r="G273" s="10">
        <f>TODAY()+269</f>
        <v>44232.6221675</v>
      </c>
      <c r="H273" t="s">
        <v>0</v>
      </c>
      <c r="I273">
        <v>0</v>
      </c>
      <c r="J273">
        <v>0</v>
      </c>
      <c r="K273">
        <v>0</v>
      </c>
      <c r="L273">
        <v>0</v>
      </c>
      <c r="M273" t="s">
        <v>23</v>
      </c>
      <c r="N273" t="s">
        <v>24</v>
      </c>
      <c r="O273" t="s">
        <v>0</v>
      </c>
      <c r="P273">
        <v>0</v>
      </c>
      <c r="Q273">
        <v>0</v>
      </c>
    </row>
    <row r="274" spans="1:17" x14ac:dyDescent="0.25">
      <c r="A274" s="6" t="s">
        <v>0</v>
      </c>
      <c r="B274" s="7" t="s">
        <v>545</v>
      </c>
      <c r="C274" s="7" t="s">
        <v>546</v>
      </c>
      <c r="D274" s="7"/>
      <c r="E274" s="7" t="s">
        <v>0</v>
      </c>
      <c r="F274" s="8">
        <f>TODAY()+269</f>
        <v>44232.6221675</v>
      </c>
      <c r="G274" s="8">
        <f>TODAY()+300</f>
        <v>44263.6221675</v>
      </c>
      <c r="H274" s="7" t="s">
        <v>0</v>
      </c>
      <c r="I274" s="7">
        <v>0</v>
      </c>
      <c r="J274" s="7">
        <v>184</v>
      </c>
      <c r="K274" s="7">
        <v>0</v>
      </c>
      <c r="L274" s="7">
        <v>0</v>
      </c>
      <c r="M274" s="7" t="s">
        <v>0</v>
      </c>
      <c r="N274" s="7" t="s">
        <v>0</v>
      </c>
      <c r="O274" s="7" t="s">
        <v>0</v>
      </c>
      <c r="P274" s="7">
        <v>0</v>
      </c>
      <c r="Q274" s="7">
        <v>0</v>
      </c>
    </row>
    <row r="275" spans="1:17" x14ac:dyDescent="0.25">
      <c r="A275" s="9" t="s">
        <v>0</v>
      </c>
      <c r="B275" t="s">
        <v>547</v>
      </c>
      <c r="C275" t="s">
        <v>0</v>
      </c>
      <c r="D275" t="s">
        <v>548</v>
      </c>
      <c r="E275" t="s">
        <v>0</v>
      </c>
      <c r="F275" s="10">
        <f>TODAY()+269</f>
        <v>44232.6221675</v>
      </c>
      <c r="G275" s="10">
        <f>TODAY()+271</f>
        <v>44234.6221675</v>
      </c>
      <c r="H275" t="s">
        <v>0</v>
      </c>
      <c r="I275">
        <v>0</v>
      </c>
      <c r="J275">
        <v>16</v>
      </c>
      <c r="K275">
        <v>0</v>
      </c>
      <c r="L275">
        <v>0</v>
      </c>
      <c r="M275" t="s">
        <v>23</v>
      </c>
      <c r="N275" t="s">
        <v>24</v>
      </c>
      <c r="O275" t="s">
        <v>0</v>
      </c>
      <c r="P275">
        <v>0</v>
      </c>
      <c r="Q275">
        <v>0</v>
      </c>
    </row>
    <row r="276" spans="1:17" x14ac:dyDescent="0.25">
      <c r="A276" s="9" t="s">
        <v>0</v>
      </c>
      <c r="B276" t="s">
        <v>549</v>
      </c>
      <c r="C276" t="s">
        <v>0</v>
      </c>
      <c r="D276" t="s">
        <v>550</v>
      </c>
      <c r="E276" t="s">
        <v>0</v>
      </c>
      <c r="F276" s="10">
        <f>TODAY()+270</f>
        <v>44233.622167511574</v>
      </c>
      <c r="G276" s="10">
        <f>TODAY()+272</f>
        <v>44235.622167511574</v>
      </c>
      <c r="H276" t="s">
        <v>0</v>
      </c>
      <c r="I276">
        <v>0</v>
      </c>
      <c r="J276">
        <v>16</v>
      </c>
      <c r="K276">
        <v>0</v>
      </c>
      <c r="L276">
        <v>0</v>
      </c>
      <c r="M276" t="s">
        <v>23</v>
      </c>
      <c r="N276" t="s">
        <v>24</v>
      </c>
      <c r="O276" t="s">
        <v>0</v>
      </c>
      <c r="P276">
        <v>0</v>
      </c>
      <c r="Q276">
        <v>0</v>
      </c>
    </row>
    <row r="277" spans="1:17" x14ac:dyDescent="0.25">
      <c r="A277" s="9" t="s">
        <v>0</v>
      </c>
      <c r="B277" t="s">
        <v>551</v>
      </c>
      <c r="C277" t="s">
        <v>0</v>
      </c>
      <c r="D277" t="s">
        <v>552</v>
      </c>
      <c r="E277" t="s">
        <v>0</v>
      </c>
      <c r="F277" s="10">
        <f>TODAY()+271</f>
        <v>44234.622167511574</v>
      </c>
      <c r="G277" s="10">
        <f>TODAY()+273</f>
        <v>44236.622167511574</v>
      </c>
      <c r="H277" t="s">
        <v>0</v>
      </c>
      <c r="I277">
        <v>0</v>
      </c>
      <c r="J277">
        <v>16</v>
      </c>
      <c r="K277">
        <v>0</v>
      </c>
      <c r="L277">
        <v>0</v>
      </c>
      <c r="M277" t="s">
        <v>23</v>
      </c>
      <c r="N277" t="s">
        <v>24</v>
      </c>
      <c r="O277" t="s">
        <v>0</v>
      </c>
      <c r="P277">
        <v>0</v>
      </c>
      <c r="Q277">
        <v>0</v>
      </c>
    </row>
    <row r="278" spans="1:17" x14ac:dyDescent="0.25">
      <c r="A278" s="9" t="s">
        <v>0</v>
      </c>
      <c r="B278" t="s">
        <v>553</v>
      </c>
      <c r="C278" t="s">
        <v>0</v>
      </c>
      <c r="D278" t="s">
        <v>369</v>
      </c>
      <c r="E278" t="s">
        <v>0</v>
      </c>
      <c r="F278" s="10">
        <f>TODAY()+272</f>
        <v>44235.622167511574</v>
      </c>
      <c r="G278" s="10">
        <f>TODAY()+274</f>
        <v>44237.622167511574</v>
      </c>
      <c r="H278" t="s">
        <v>0</v>
      </c>
      <c r="I278">
        <v>0</v>
      </c>
      <c r="J278">
        <v>16</v>
      </c>
      <c r="K278">
        <v>0</v>
      </c>
      <c r="L278">
        <v>0</v>
      </c>
      <c r="M278" t="s">
        <v>23</v>
      </c>
      <c r="N278" t="s">
        <v>24</v>
      </c>
      <c r="O278" t="s">
        <v>0</v>
      </c>
      <c r="P278">
        <v>0</v>
      </c>
      <c r="Q278">
        <v>0</v>
      </c>
    </row>
    <row r="279" spans="1:17" x14ac:dyDescent="0.25">
      <c r="A279" s="9" t="s">
        <v>0</v>
      </c>
      <c r="B279" t="s">
        <v>554</v>
      </c>
      <c r="C279" t="s">
        <v>0</v>
      </c>
      <c r="D279" t="s">
        <v>555</v>
      </c>
      <c r="E279" t="s">
        <v>0</v>
      </c>
      <c r="F279" s="10">
        <f>TODAY()+273</f>
        <v>44236.622167511574</v>
      </c>
      <c r="G279" s="10">
        <f>TODAY()+275</f>
        <v>44238.622167511574</v>
      </c>
      <c r="H279" t="s">
        <v>0</v>
      </c>
      <c r="I279">
        <v>0</v>
      </c>
      <c r="J279">
        <v>8</v>
      </c>
      <c r="K279">
        <v>0</v>
      </c>
      <c r="L279">
        <v>0</v>
      </c>
      <c r="M279" t="s">
        <v>23</v>
      </c>
      <c r="N279" t="s">
        <v>24</v>
      </c>
      <c r="O279" t="s">
        <v>0</v>
      </c>
      <c r="P279">
        <v>0</v>
      </c>
      <c r="Q279">
        <v>0</v>
      </c>
    </row>
    <row r="280" spans="1:17" x14ac:dyDescent="0.25">
      <c r="A280" s="9" t="s">
        <v>0</v>
      </c>
      <c r="B280" t="s">
        <v>556</v>
      </c>
      <c r="C280" t="s">
        <v>0</v>
      </c>
      <c r="D280" t="s">
        <v>557</v>
      </c>
      <c r="E280" t="s">
        <v>0</v>
      </c>
      <c r="F280" s="10">
        <f>TODAY()+274</f>
        <v>44237.622167511574</v>
      </c>
      <c r="G280" s="10">
        <f>TODAY()+276</f>
        <v>44239.622167511574</v>
      </c>
      <c r="H280" t="s">
        <v>0</v>
      </c>
      <c r="I280">
        <v>0</v>
      </c>
      <c r="J280">
        <v>0</v>
      </c>
      <c r="K280">
        <v>0</v>
      </c>
      <c r="L280">
        <v>0</v>
      </c>
      <c r="M280" t="s">
        <v>23</v>
      </c>
      <c r="N280" t="s">
        <v>24</v>
      </c>
      <c r="O280" t="s">
        <v>0</v>
      </c>
      <c r="P280">
        <v>0</v>
      </c>
      <c r="Q280">
        <v>0</v>
      </c>
    </row>
    <row r="281" spans="1:17" x14ac:dyDescent="0.25">
      <c r="A281" s="9" t="s">
        <v>0</v>
      </c>
      <c r="B281" t="s">
        <v>558</v>
      </c>
      <c r="C281" t="s">
        <v>0</v>
      </c>
      <c r="D281" t="s">
        <v>559</v>
      </c>
      <c r="E281" t="s">
        <v>0</v>
      </c>
      <c r="F281" s="10">
        <f>TODAY()+275</f>
        <v>44238.622167511574</v>
      </c>
      <c r="G281" s="10">
        <f>TODAY()+277</f>
        <v>44240.622167511574</v>
      </c>
      <c r="H281" t="s">
        <v>0</v>
      </c>
      <c r="I281">
        <v>0</v>
      </c>
      <c r="J281">
        <v>8</v>
      </c>
      <c r="K281">
        <v>0</v>
      </c>
      <c r="L281">
        <v>0</v>
      </c>
      <c r="M281" t="s">
        <v>23</v>
      </c>
      <c r="N281" t="s">
        <v>24</v>
      </c>
      <c r="O281" t="s">
        <v>0</v>
      </c>
      <c r="P281">
        <v>0</v>
      </c>
      <c r="Q281">
        <v>0</v>
      </c>
    </row>
    <row r="282" spans="1:17" x14ac:dyDescent="0.25">
      <c r="A282" s="9" t="s">
        <v>0</v>
      </c>
      <c r="B282" t="s">
        <v>560</v>
      </c>
      <c r="C282" t="s">
        <v>0</v>
      </c>
      <c r="D282" t="s">
        <v>561</v>
      </c>
      <c r="E282" t="s">
        <v>0</v>
      </c>
      <c r="F282" s="10">
        <f>TODAY()+276</f>
        <v>44239.622167511574</v>
      </c>
      <c r="G282" s="10">
        <f>TODAY()+278</f>
        <v>44241.622167511574</v>
      </c>
      <c r="H282" t="s">
        <v>0</v>
      </c>
      <c r="I282">
        <v>0</v>
      </c>
      <c r="J282">
        <v>16</v>
      </c>
      <c r="K282">
        <v>0</v>
      </c>
      <c r="L282">
        <v>0</v>
      </c>
      <c r="M282" t="s">
        <v>23</v>
      </c>
      <c r="N282" t="s">
        <v>24</v>
      </c>
      <c r="O282" t="s">
        <v>0</v>
      </c>
      <c r="P282">
        <v>0</v>
      </c>
      <c r="Q282">
        <v>0</v>
      </c>
    </row>
    <row r="283" spans="1:17" x14ac:dyDescent="0.25">
      <c r="A283" s="9" t="s">
        <v>0</v>
      </c>
      <c r="B283" t="s">
        <v>562</v>
      </c>
      <c r="C283" t="s">
        <v>0</v>
      </c>
      <c r="D283" t="s">
        <v>187</v>
      </c>
      <c r="E283" t="s">
        <v>0</v>
      </c>
      <c r="F283" s="10">
        <f>TODAY()+277</f>
        <v>44240.62216752315</v>
      </c>
      <c r="G283" s="10">
        <f>TODAY()+279</f>
        <v>44242.62216752315</v>
      </c>
      <c r="H283" t="s">
        <v>0</v>
      </c>
      <c r="I283">
        <v>0</v>
      </c>
      <c r="J283">
        <v>16</v>
      </c>
      <c r="K283">
        <v>0</v>
      </c>
      <c r="L283">
        <v>0</v>
      </c>
      <c r="M283" t="s">
        <v>23</v>
      </c>
      <c r="N283" t="s">
        <v>24</v>
      </c>
      <c r="O283" t="s">
        <v>0</v>
      </c>
      <c r="P283">
        <v>0</v>
      </c>
      <c r="Q283">
        <v>0</v>
      </c>
    </row>
    <row r="284" spans="1:17" x14ac:dyDescent="0.25">
      <c r="A284" s="9" t="s">
        <v>0</v>
      </c>
      <c r="B284" t="s">
        <v>563</v>
      </c>
      <c r="C284" t="s">
        <v>0</v>
      </c>
      <c r="D284" t="s">
        <v>564</v>
      </c>
      <c r="E284" t="s">
        <v>0</v>
      </c>
      <c r="F284" s="10">
        <f>TODAY()+278</f>
        <v>44241.62216752315</v>
      </c>
      <c r="G284" s="10">
        <f>TODAY()+280</f>
        <v>44243.62216752315</v>
      </c>
      <c r="H284" t="s">
        <v>0</v>
      </c>
      <c r="I284">
        <v>0</v>
      </c>
      <c r="J284">
        <v>16</v>
      </c>
      <c r="K284">
        <v>0</v>
      </c>
      <c r="L284">
        <v>0</v>
      </c>
      <c r="M284" t="s">
        <v>23</v>
      </c>
      <c r="N284" t="s">
        <v>24</v>
      </c>
      <c r="O284" t="s">
        <v>0</v>
      </c>
      <c r="P284">
        <v>0</v>
      </c>
      <c r="Q284">
        <v>0</v>
      </c>
    </row>
    <row r="285" spans="1:17" x14ac:dyDescent="0.25">
      <c r="A285" s="9" t="s">
        <v>0</v>
      </c>
      <c r="B285" t="s">
        <v>565</v>
      </c>
      <c r="C285" t="s">
        <v>0</v>
      </c>
      <c r="D285" t="s">
        <v>566</v>
      </c>
      <c r="E285" t="s">
        <v>0</v>
      </c>
      <c r="F285" s="10">
        <f>TODAY()+279</f>
        <v>44242.62216752315</v>
      </c>
      <c r="G285" s="10">
        <f>TODAY()+281</f>
        <v>44244.62216752315</v>
      </c>
      <c r="H285" t="s">
        <v>0</v>
      </c>
      <c r="I285">
        <v>0</v>
      </c>
      <c r="J285">
        <v>16</v>
      </c>
      <c r="K285">
        <v>0</v>
      </c>
      <c r="L285">
        <v>0</v>
      </c>
      <c r="M285" t="s">
        <v>23</v>
      </c>
      <c r="N285" t="s">
        <v>24</v>
      </c>
      <c r="O285" t="s">
        <v>0</v>
      </c>
      <c r="P285">
        <v>0</v>
      </c>
      <c r="Q285">
        <v>0</v>
      </c>
    </row>
    <row r="286" spans="1:17" x14ac:dyDescent="0.25">
      <c r="A286" s="9" t="s">
        <v>0</v>
      </c>
      <c r="B286" t="s">
        <v>567</v>
      </c>
      <c r="C286" t="s">
        <v>0</v>
      </c>
      <c r="D286" t="s">
        <v>568</v>
      </c>
      <c r="E286" t="s">
        <v>0</v>
      </c>
      <c r="F286" s="10">
        <f>TODAY()+280</f>
        <v>44243.62216752315</v>
      </c>
      <c r="G286" s="10">
        <f>TODAY()+282</f>
        <v>44245.62216752315</v>
      </c>
      <c r="H286" t="s">
        <v>0</v>
      </c>
      <c r="I286">
        <v>0</v>
      </c>
      <c r="J286">
        <v>8</v>
      </c>
      <c r="K286">
        <v>0</v>
      </c>
      <c r="L286">
        <v>0</v>
      </c>
      <c r="M286" t="s">
        <v>23</v>
      </c>
      <c r="N286" t="s">
        <v>24</v>
      </c>
      <c r="O286" t="s">
        <v>0</v>
      </c>
      <c r="P286">
        <v>0</v>
      </c>
      <c r="Q286">
        <v>0</v>
      </c>
    </row>
    <row r="287" spans="1:17" x14ac:dyDescent="0.25">
      <c r="A287" s="9" t="s">
        <v>0</v>
      </c>
      <c r="B287" t="s">
        <v>569</v>
      </c>
      <c r="C287" t="s">
        <v>0</v>
      </c>
      <c r="D287" t="s">
        <v>32</v>
      </c>
      <c r="E287" t="s">
        <v>0</v>
      </c>
      <c r="F287" s="10">
        <f>TODAY()+281</f>
        <v>44244.62216752315</v>
      </c>
      <c r="G287" s="10">
        <f>TODAY()+283</f>
        <v>44246.62216752315</v>
      </c>
      <c r="H287" t="s">
        <v>0</v>
      </c>
      <c r="I287">
        <v>0</v>
      </c>
      <c r="J287">
        <v>0</v>
      </c>
      <c r="K287">
        <v>0</v>
      </c>
      <c r="L287">
        <v>0</v>
      </c>
      <c r="M287" t="s">
        <v>23</v>
      </c>
      <c r="N287" t="s">
        <v>24</v>
      </c>
      <c r="O287" t="s">
        <v>0</v>
      </c>
      <c r="P287">
        <v>0</v>
      </c>
      <c r="Q287">
        <v>0</v>
      </c>
    </row>
    <row r="288" spans="1:17" x14ac:dyDescent="0.25">
      <c r="A288" s="9" t="s">
        <v>0</v>
      </c>
      <c r="B288" t="s">
        <v>570</v>
      </c>
      <c r="C288" t="s">
        <v>0</v>
      </c>
      <c r="D288" t="s">
        <v>571</v>
      </c>
      <c r="E288" t="s">
        <v>0</v>
      </c>
      <c r="F288" s="10">
        <f>TODAY()+282</f>
        <v>44245.62216752315</v>
      </c>
      <c r="G288" s="10">
        <f>TODAY()+284</f>
        <v>44247.62216752315</v>
      </c>
      <c r="H288" t="s">
        <v>0</v>
      </c>
      <c r="I288">
        <v>0</v>
      </c>
      <c r="J288">
        <v>8</v>
      </c>
      <c r="K288">
        <v>0</v>
      </c>
      <c r="L288">
        <v>0</v>
      </c>
      <c r="M288" t="s">
        <v>23</v>
      </c>
      <c r="N288" t="s">
        <v>24</v>
      </c>
      <c r="O288" t="s">
        <v>0</v>
      </c>
      <c r="P288">
        <v>0</v>
      </c>
      <c r="Q288">
        <v>0</v>
      </c>
    </row>
    <row r="289" spans="1:17" x14ac:dyDescent="0.25">
      <c r="A289" s="9" t="s">
        <v>0</v>
      </c>
      <c r="B289" t="s">
        <v>572</v>
      </c>
      <c r="C289" t="s">
        <v>0</v>
      </c>
      <c r="D289" t="s">
        <v>573</v>
      </c>
      <c r="E289" t="s">
        <v>0</v>
      </c>
      <c r="F289" s="10">
        <f>TODAY()+283</f>
        <v>44246.62216752315</v>
      </c>
      <c r="G289" s="10">
        <f>TODAY()+285</f>
        <v>44248.62216752315</v>
      </c>
      <c r="H289" t="s">
        <v>0</v>
      </c>
      <c r="I289">
        <v>0</v>
      </c>
      <c r="J289">
        <v>16</v>
      </c>
      <c r="K289">
        <v>0</v>
      </c>
      <c r="L289">
        <v>0</v>
      </c>
      <c r="M289" t="s">
        <v>23</v>
      </c>
      <c r="N289" t="s">
        <v>24</v>
      </c>
      <c r="O289" t="s">
        <v>0</v>
      </c>
      <c r="P289">
        <v>0</v>
      </c>
      <c r="Q289">
        <v>0</v>
      </c>
    </row>
    <row r="290" spans="1:17" x14ac:dyDescent="0.25">
      <c r="A290" s="9" t="s">
        <v>0</v>
      </c>
      <c r="B290" t="s">
        <v>574</v>
      </c>
      <c r="C290" t="s">
        <v>0</v>
      </c>
      <c r="D290" t="s">
        <v>575</v>
      </c>
      <c r="E290" t="s">
        <v>0</v>
      </c>
      <c r="F290" s="10">
        <f>TODAY()+284</f>
        <v>44247.62216753472</v>
      </c>
      <c r="G290" s="10">
        <f>TODAY()+286</f>
        <v>44249.62216753472</v>
      </c>
      <c r="H290" t="s">
        <v>0</v>
      </c>
      <c r="I290">
        <v>0</v>
      </c>
      <c r="J290">
        <v>16</v>
      </c>
      <c r="K290">
        <v>0</v>
      </c>
      <c r="L290">
        <v>0</v>
      </c>
      <c r="M290" t="s">
        <v>23</v>
      </c>
      <c r="N290" t="s">
        <v>24</v>
      </c>
      <c r="O290" t="s">
        <v>0</v>
      </c>
      <c r="P290">
        <v>0</v>
      </c>
      <c r="Q290">
        <v>0</v>
      </c>
    </row>
    <row r="291" spans="1:17" x14ac:dyDescent="0.25">
      <c r="A291" s="9" t="s">
        <v>0</v>
      </c>
      <c r="B291" t="s">
        <v>576</v>
      </c>
      <c r="C291" t="s">
        <v>0</v>
      </c>
      <c r="D291" t="s">
        <v>577</v>
      </c>
      <c r="E291" t="s">
        <v>0</v>
      </c>
      <c r="F291" s="10">
        <f>TODAY()+285</f>
        <v>44248.62216753472</v>
      </c>
      <c r="G291" s="10">
        <f>TODAY()+287</f>
        <v>44250.62216753472</v>
      </c>
      <c r="H291" t="s">
        <v>0</v>
      </c>
      <c r="I291">
        <v>0</v>
      </c>
      <c r="J291">
        <v>16</v>
      </c>
      <c r="K291">
        <v>0</v>
      </c>
      <c r="L291">
        <v>0</v>
      </c>
      <c r="M291" t="s">
        <v>23</v>
      </c>
      <c r="N291" t="s">
        <v>24</v>
      </c>
      <c r="O291" t="s">
        <v>0</v>
      </c>
      <c r="P291">
        <v>0</v>
      </c>
      <c r="Q291">
        <v>0</v>
      </c>
    </row>
    <row r="292" spans="1:17" x14ac:dyDescent="0.25">
      <c r="A292" s="9" t="s">
        <v>0</v>
      </c>
      <c r="B292" t="s">
        <v>578</v>
      </c>
      <c r="C292" t="s">
        <v>0</v>
      </c>
      <c r="D292" t="s">
        <v>579</v>
      </c>
      <c r="E292" t="s">
        <v>0</v>
      </c>
      <c r="F292" s="10">
        <f>TODAY()+286</f>
        <v>44249.62216753472</v>
      </c>
      <c r="G292" s="10">
        <f>TODAY()+288</f>
        <v>44251.62216753472</v>
      </c>
      <c r="H292" t="s">
        <v>0</v>
      </c>
      <c r="I292">
        <v>0</v>
      </c>
      <c r="J292">
        <v>16</v>
      </c>
      <c r="K292">
        <v>0</v>
      </c>
      <c r="L292">
        <v>0</v>
      </c>
      <c r="M292" t="s">
        <v>23</v>
      </c>
      <c r="N292" t="s">
        <v>24</v>
      </c>
      <c r="O292" t="s">
        <v>0</v>
      </c>
      <c r="P292">
        <v>0</v>
      </c>
      <c r="Q292">
        <v>0</v>
      </c>
    </row>
    <row r="293" spans="1:17" x14ac:dyDescent="0.25">
      <c r="A293" s="9" t="s">
        <v>0</v>
      </c>
      <c r="B293" t="s">
        <v>580</v>
      </c>
      <c r="C293" t="s">
        <v>0</v>
      </c>
      <c r="D293" t="s">
        <v>581</v>
      </c>
      <c r="E293" t="s">
        <v>0</v>
      </c>
      <c r="F293" s="10">
        <f>TODAY()+287</f>
        <v>44250.62216753472</v>
      </c>
      <c r="G293" s="10">
        <f>TODAY()+289</f>
        <v>44252.62216753472</v>
      </c>
      <c r="H293" t="s">
        <v>0</v>
      </c>
      <c r="I293">
        <v>0</v>
      </c>
      <c r="J293">
        <v>8</v>
      </c>
      <c r="K293">
        <v>0</v>
      </c>
      <c r="L293">
        <v>0</v>
      </c>
      <c r="M293" t="s">
        <v>23</v>
      </c>
      <c r="N293" t="s">
        <v>24</v>
      </c>
      <c r="O293" t="s">
        <v>0</v>
      </c>
      <c r="P293">
        <v>0</v>
      </c>
      <c r="Q293">
        <v>0</v>
      </c>
    </row>
    <row r="294" spans="1:17" x14ac:dyDescent="0.25">
      <c r="A294" s="9" t="s">
        <v>0</v>
      </c>
      <c r="B294" t="s">
        <v>582</v>
      </c>
      <c r="C294" t="s">
        <v>0</v>
      </c>
      <c r="D294" t="s">
        <v>583</v>
      </c>
      <c r="E294" t="s">
        <v>0</v>
      </c>
      <c r="F294" s="10">
        <f>TODAY()+288</f>
        <v>44251.62216753472</v>
      </c>
      <c r="G294" s="10">
        <f>TODAY()+290</f>
        <v>44253.622167546295</v>
      </c>
      <c r="H294" t="s">
        <v>0</v>
      </c>
      <c r="I294">
        <v>0</v>
      </c>
      <c r="J294">
        <v>0</v>
      </c>
      <c r="K294">
        <v>0</v>
      </c>
      <c r="L294">
        <v>0</v>
      </c>
      <c r="M294" t="s">
        <v>23</v>
      </c>
      <c r="N294" t="s">
        <v>24</v>
      </c>
      <c r="O294" t="s">
        <v>0</v>
      </c>
      <c r="P294">
        <v>0</v>
      </c>
      <c r="Q294">
        <v>0</v>
      </c>
    </row>
    <row r="295" spans="1:17" x14ac:dyDescent="0.25">
      <c r="A295" s="9" t="s">
        <v>0</v>
      </c>
      <c r="B295" t="s">
        <v>584</v>
      </c>
      <c r="C295" t="s">
        <v>0</v>
      </c>
      <c r="D295" t="s">
        <v>585</v>
      </c>
      <c r="E295" t="s">
        <v>0</v>
      </c>
      <c r="F295" s="10">
        <f>TODAY()+289</f>
        <v>44252.622167546295</v>
      </c>
      <c r="G295" s="10">
        <f>TODAY()+291</f>
        <v>44254.622167546295</v>
      </c>
      <c r="H295" t="s">
        <v>0</v>
      </c>
      <c r="I295">
        <v>0</v>
      </c>
      <c r="J295">
        <v>8</v>
      </c>
      <c r="K295">
        <v>0</v>
      </c>
      <c r="L295">
        <v>0</v>
      </c>
      <c r="M295" t="s">
        <v>23</v>
      </c>
      <c r="N295" t="s">
        <v>24</v>
      </c>
      <c r="O295" t="s">
        <v>0</v>
      </c>
      <c r="P295">
        <v>0</v>
      </c>
      <c r="Q295">
        <v>0</v>
      </c>
    </row>
    <row r="296" spans="1:17" x14ac:dyDescent="0.25">
      <c r="A296" s="9" t="s">
        <v>0</v>
      </c>
      <c r="B296" t="s">
        <v>586</v>
      </c>
      <c r="C296" t="s">
        <v>0</v>
      </c>
      <c r="D296" t="s">
        <v>587</v>
      </c>
      <c r="E296" t="s">
        <v>0</v>
      </c>
      <c r="F296" s="10">
        <f>TODAY()+290</f>
        <v>44253.622167546295</v>
      </c>
      <c r="G296" s="10">
        <f>TODAY()+292</f>
        <v>44255.622167546295</v>
      </c>
      <c r="H296" t="s">
        <v>0</v>
      </c>
      <c r="I296">
        <v>0</v>
      </c>
      <c r="J296">
        <v>16</v>
      </c>
      <c r="K296">
        <v>0</v>
      </c>
      <c r="L296">
        <v>0</v>
      </c>
      <c r="M296" t="s">
        <v>23</v>
      </c>
      <c r="N296" t="s">
        <v>24</v>
      </c>
      <c r="O296" t="s">
        <v>0</v>
      </c>
      <c r="P296">
        <v>0</v>
      </c>
      <c r="Q296">
        <v>0</v>
      </c>
    </row>
    <row r="297" spans="1:17" x14ac:dyDescent="0.25">
      <c r="A297" s="9" t="s">
        <v>0</v>
      </c>
      <c r="B297" t="s">
        <v>588</v>
      </c>
      <c r="C297" t="s">
        <v>0</v>
      </c>
      <c r="D297" t="s">
        <v>589</v>
      </c>
      <c r="E297" t="s">
        <v>0</v>
      </c>
      <c r="F297" s="10">
        <f>TODAY()+291</f>
        <v>44254.622167546295</v>
      </c>
      <c r="G297" s="10">
        <f>TODAY()+293</f>
        <v>44256.622167546295</v>
      </c>
      <c r="H297" t="s">
        <v>0</v>
      </c>
      <c r="I297">
        <v>0</v>
      </c>
      <c r="J297">
        <v>16</v>
      </c>
      <c r="K297">
        <v>0</v>
      </c>
      <c r="L297">
        <v>0</v>
      </c>
      <c r="M297" t="s">
        <v>23</v>
      </c>
      <c r="N297" t="s">
        <v>24</v>
      </c>
      <c r="O297" t="s">
        <v>0</v>
      </c>
      <c r="P297">
        <v>0</v>
      </c>
      <c r="Q297">
        <v>0</v>
      </c>
    </row>
    <row r="298" spans="1:17" x14ac:dyDescent="0.25">
      <c r="A298" s="9" t="s">
        <v>0</v>
      </c>
      <c r="B298" t="s">
        <v>590</v>
      </c>
      <c r="C298" t="s">
        <v>0</v>
      </c>
      <c r="D298" t="s">
        <v>591</v>
      </c>
      <c r="E298" t="s">
        <v>0</v>
      </c>
      <c r="F298" s="10">
        <f>TODAY()+292</f>
        <v>44255.622167546295</v>
      </c>
      <c r="G298" s="10">
        <f>TODAY()+294</f>
        <v>44257.622167546295</v>
      </c>
      <c r="H298" t="s">
        <v>0</v>
      </c>
      <c r="I298">
        <v>0</v>
      </c>
      <c r="J298">
        <v>16</v>
      </c>
      <c r="K298">
        <v>0</v>
      </c>
      <c r="L298">
        <v>0</v>
      </c>
      <c r="M298" t="s">
        <v>23</v>
      </c>
      <c r="N298" t="s">
        <v>24</v>
      </c>
      <c r="O298" t="s">
        <v>0</v>
      </c>
      <c r="P298">
        <v>0</v>
      </c>
      <c r="Q298">
        <v>0</v>
      </c>
    </row>
    <row r="299" spans="1:17" x14ac:dyDescent="0.25">
      <c r="A299" s="9" t="s">
        <v>0</v>
      </c>
      <c r="B299" t="s">
        <v>592</v>
      </c>
      <c r="C299" t="s">
        <v>0</v>
      </c>
      <c r="D299" t="s">
        <v>593</v>
      </c>
      <c r="E299" t="s">
        <v>0</v>
      </c>
      <c r="F299" s="10">
        <f>TODAY()+293</f>
        <v>44256.62216755787</v>
      </c>
      <c r="G299" s="10">
        <f>TODAY()+295</f>
        <v>44258.62216755787</v>
      </c>
      <c r="H299" t="s">
        <v>0</v>
      </c>
      <c r="I299">
        <v>0</v>
      </c>
      <c r="J299">
        <v>16</v>
      </c>
      <c r="K299">
        <v>0</v>
      </c>
      <c r="L299">
        <v>0</v>
      </c>
      <c r="M299" t="s">
        <v>23</v>
      </c>
      <c r="N299" t="s">
        <v>24</v>
      </c>
      <c r="O299" t="s">
        <v>0</v>
      </c>
      <c r="P299">
        <v>0</v>
      </c>
      <c r="Q299">
        <v>0</v>
      </c>
    </row>
    <row r="300" spans="1:17" x14ac:dyDescent="0.25">
      <c r="A300" s="9" t="s">
        <v>0</v>
      </c>
      <c r="B300" t="s">
        <v>594</v>
      </c>
      <c r="C300" t="s">
        <v>0</v>
      </c>
      <c r="D300" t="s">
        <v>595</v>
      </c>
      <c r="E300" t="s">
        <v>0</v>
      </c>
      <c r="F300" s="10">
        <f>TODAY()+294</f>
        <v>44257.62216755787</v>
      </c>
      <c r="G300" s="10">
        <f>TODAY()+296</f>
        <v>44259.62216755787</v>
      </c>
      <c r="H300" t="s">
        <v>0</v>
      </c>
      <c r="I300">
        <v>0</v>
      </c>
      <c r="J300">
        <v>8</v>
      </c>
      <c r="K300">
        <v>0</v>
      </c>
      <c r="L300">
        <v>0</v>
      </c>
      <c r="M300" t="s">
        <v>23</v>
      </c>
      <c r="N300" t="s">
        <v>24</v>
      </c>
      <c r="O300" t="s">
        <v>0</v>
      </c>
      <c r="P300">
        <v>0</v>
      </c>
      <c r="Q300">
        <v>0</v>
      </c>
    </row>
    <row r="301" spans="1:17" x14ac:dyDescent="0.25">
      <c r="A301" s="9" t="s">
        <v>0</v>
      </c>
      <c r="B301" t="s">
        <v>596</v>
      </c>
      <c r="C301" t="s">
        <v>0</v>
      </c>
      <c r="D301" t="s">
        <v>597</v>
      </c>
      <c r="E301" t="s">
        <v>0</v>
      </c>
      <c r="F301" s="10">
        <f>TODAY()+295</f>
        <v>44258.62216755787</v>
      </c>
      <c r="G301" s="10">
        <f>TODAY()+297</f>
        <v>44260.62216756944</v>
      </c>
      <c r="H301" t="s">
        <v>0</v>
      </c>
      <c r="I301">
        <v>0</v>
      </c>
      <c r="J301">
        <v>0</v>
      </c>
      <c r="K301">
        <v>0</v>
      </c>
      <c r="L301">
        <v>0</v>
      </c>
      <c r="M301" t="s">
        <v>23</v>
      </c>
      <c r="N301" t="s">
        <v>24</v>
      </c>
      <c r="O301" t="s">
        <v>0</v>
      </c>
      <c r="P301">
        <v>0</v>
      </c>
      <c r="Q301">
        <v>0</v>
      </c>
    </row>
    <row r="302" spans="1:17" x14ac:dyDescent="0.25">
      <c r="A302" s="9" t="s">
        <v>0</v>
      </c>
      <c r="B302" t="s">
        <v>598</v>
      </c>
      <c r="C302" t="s">
        <v>0</v>
      </c>
      <c r="D302" t="s">
        <v>599</v>
      </c>
      <c r="E302" t="s">
        <v>0</v>
      </c>
      <c r="F302" s="10">
        <f>TODAY()+296</f>
        <v>44259.62216756944</v>
      </c>
      <c r="G302" s="10">
        <f>TODAY()+298</f>
        <v>44261.62216756944</v>
      </c>
      <c r="H302" t="s">
        <v>0</v>
      </c>
      <c r="I302">
        <v>0</v>
      </c>
      <c r="J302">
        <v>8</v>
      </c>
      <c r="K302">
        <v>0</v>
      </c>
      <c r="L302">
        <v>0</v>
      </c>
      <c r="M302" t="s">
        <v>23</v>
      </c>
      <c r="N302" t="s">
        <v>24</v>
      </c>
      <c r="O302" t="s">
        <v>0</v>
      </c>
      <c r="P302">
        <v>0</v>
      </c>
      <c r="Q302">
        <v>0</v>
      </c>
    </row>
    <row r="303" spans="1:17" x14ac:dyDescent="0.25">
      <c r="A303" s="9" t="s">
        <v>0</v>
      </c>
      <c r="B303" t="s">
        <v>600</v>
      </c>
      <c r="C303" t="s">
        <v>0</v>
      </c>
      <c r="D303" t="s">
        <v>601</v>
      </c>
      <c r="E303" t="s">
        <v>0</v>
      </c>
      <c r="F303" s="10">
        <f>TODAY()+297</f>
        <v>44260.62216756944</v>
      </c>
      <c r="G303" s="10">
        <f>TODAY()+299</f>
        <v>44262.62216756944</v>
      </c>
      <c r="H303" t="s">
        <v>0</v>
      </c>
      <c r="I303">
        <v>0</v>
      </c>
      <c r="J303">
        <v>16</v>
      </c>
      <c r="K303">
        <v>0</v>
      </c>
      <c r="L303">
        <v>0</v>
      </c>
      <c r="M303" t="s">
        <v>23</v>
      </c>
      <c r="N303" t="s">
        <v>24</v>
      </c>
      <c r="O303" t="s">
        <v>0</v>
      </c>
      <c r="P303">
        <v>0</v>
      </c>
      <c r="Q303">
        <v>0</v>
      </c>
    </row>
    <row r="304" spans="1:17" x14ac:dyDescent="0.25">
      <c r="A304" s="9" t="s">
        <v>0</v>
      </c>
      <c r="B304" t="s">
        <v>602</v>
      </c>
      <c r="C304" t="s">
        <v>0</v>
      </c>
      <c r="D304" t="s">
        <v>603</v>
      </c>
      <c r="E304" t="s">
        <v>0</v>
      </c>
      <c r="F304" s="10">
        <f>TODAY()+298</f>
        <v>44261.62216756944</v>
      </c>
      <c r="G304" s="10">
        <f>TODAY()+300</f>
        <v>44263.62216756944</v>
      </c>
      <c r="H304" t="s">
        <v>0</v>
      </c>
      <c r="I304">
        <v>0</v>
      </c>
      <c r="J304">
        <v>16</v>
      </c>
      <c r="K304">
        <v>0</v>
      </c>
      <c r="L304">
        <v>0</v>
      </c>
      <c r="M304" t="s">
        <v>23</v>
      </c>
      <c r="N304" t="s">
        <v>24</v>
      </c>
      <c r="O304" t="s">
        <v>0</v>
      </c>
      <c r="P304">
        <v>0</v>
      </c>
      <c r="Q304">
        <v>0</v>
      </c>
    </row>
    <row r="305" spans="1:17" x14ac:dyDescent="0.25">
      <c r="A305" s="6" t="s">
        <v>0</v>
      </c>
      <c r="B305" s="7" t="s">
        <v>604</v>
      </c>
      <c r="C305" s="7" t="s">
        <v>605</v>
      </c>
      <c r="D305" s="7"/>
      <c r="E305" s="7" t="s">
        <v>0</v>
      </c>
      <c r="F305" s="8">
        <f>TODAY()+300</f>
        <v>44263.62216756944</v>
      </c>
      <c r="G305" s="8">
        <f>TODAY()+313</f>
        <v>44276.62216756944</v>
      </c>
      <c r="H305" s="7" t="s">
        <v>0</v>
      </c>
      <c r="I305" s="7">
        <v>0</v>
      </c>
      <c r="J305" s="7">
        <v>72</v>
      </c>
      <c r="K305" s="7">
        <v>0</v>
      </c>
      <c r="L305" s="7">
        <v>0</v>
      </c>
      <c r="M305" s="7" t="s">
        <v>0</v>
      </c>
      <c r="N305" s="7" t="s">
        <v>0</v>
      </c>
      <c r="O305" s="7" t="s">
        <v>0</v>
      </c>
      <c r="P305" s="7">
        <v>0</v>
      </c>
      <c r="Q305" s="7">
        <v>0</v>
      </c>
    </row>
    <row r="306" spans="1:17" x14ac:dyDescent="0.25">
      <c r="A306" s="9" t="s">
        <v>0</v>
      </c>
      <c r="B306" t="s">
        <v>606</v>
      </c>
      <c r="C306" t="s">
        <v>0</v>
      </c>
      <c r="D306" t="s">
        <v>607</v>
      </c>
      <c r="E306" t="s">
        <v>0</v>
      </c>
      <c r="F306" s="10">
        <f>TODAY()+300</f>
        <v>44263.62216758102</v>
      </c>
      <c r="G306" s="10">
        <f>TODAY()+302</f>
        <v>44265.62216758102</v>
      </c>
      <c r="H306" t="s">
        <v>0</v>
      </c>
      <c r="I306">
        <v>0</v>
      </c>
      <c r="J306">
        <v>16</v>
      </c>
      <c r="K306">
        <v>0</v>
      </c>
      <c r="L306">
        <v>0</v>
      </c>
      <c r="M306" t="s">
        <v>23</v>
      </c>
      <c r="N306" t="s">
        <v>24</v>
      </c>
      <c r="O306" t="s">
        <v>0</v>
      </c>
      <c r="P306">
        <v>0</v>
      </c>
      <c r="Q306">
        <v>0</v>
      </c>
    </row>
    <row r="307" spans="1:17" x14ac:dyDescent="0.25">
      <c r="A307" s="9" t="s">
        <v>0</v>
      </c>
      <c r="B307" t="s">
        <v>608</v>
      </c>
      <c r="C307" t="s">
        <v>0</v>
      </c>
      <c r="D307" t="s">
        <v>609</v>
      </c>
      <c r="E307" t="s">
        <v>0</v>
      </c>
      <c r="F307" s="10">
        <f>TODAY()+301</f>
        <v>44264.62216758102</v>
      </c>
      <c r="G307" s="10">
        <f>TODAY()+303</f>
        <v>44266.62216758102</v>
      </c>
      <c r="H307" t="s">
        <v>0</v>
      </c>
      <c r="I307">
        <v>0</v>
      </c>
      <c r="J307">
        <v>8</v>
      </c>
      <c r="K307">
        <v>0</v>
      </c>
      <c r="L307">
        <v>0</v>
      </c>
      <c r="M307" t="s">
        <v>23</v>
      </c>
      <c r="N307" t="s">
        <v>24</v>
      </c>
      <c r="O307" t="s">
        <v>0</v>
      </c>
      <c r="P307">
        <v>0</v>
      </c>
      <c r="Q307">
        <v>0</v>
      </c>
    </row>
    <row r="308" spans="1:17" x14ac:dyDescent="0.25">
      <c r="A308" s="9" t="s">
        <v>0</v>
      </c>
      <c r="B308" t="s">
        <v>610</v>
      </c>
      <c r="C308" t="s">
        <v>0</v>
      </c>
      <c r="D308" t="s">
        <v>611</v>
      </c>
      <c r="E308" t="s">
        <v>0</v>
      </c>
      <c r="F308" s="10">
        <f>TODAY()+302</f>
        <v>44265.62216759259</v>
      </c>
      <c r="G308" s="10">
        <f>TODAY()+304</f>
        <v>44267.62216759259</v>
      </c>
      <c r="H308" t="s">
        <v>0</v>
      </c>
      <c r="I308">
        <v>0</v>
      </c>
      <c r="J308">
        <v>0</v>
      </c>
      <c r="K308">
        <v>0</v>
      </c>
      <c r="L308">
        <v>0</v>
      </c>
      <c r="M308" t="s">
        <v>23</v>
      </c>
      <c r="N308" t="s">
        <v>24</v>
      </c>
      <c r="O308" t="s">
        <v>0</v>
      </c>
      <c r="P308">
        <v>0</v>
      </c>
      <c r="Q308">
        <v>0</v>
      </c>
    </row>
    <row r="309" spans="1:17" x14ac:dyDescent="0.25">
      <c r="A309" s="9" t="s">
        <v>0</v>
      </c>
      <c r="B309" t="s">
        <v>612</v>
      </c>
      <c r="C309" t="s">
        <v>0</v>
      </c>
      <c r="D309" t="s">
        <v>613</v>
      </c>
      <c r="E309" t="s">
        <v>0</v>
      </c>
      <c r="F309" s="10">
        <f>TODAY()+303</f>
        <v>44266.62216759259</v>
      </c>
      <c r="G309" s="10">
        <f>TODAY()+305</f>
        <v>44268.62216759259</v>
      </c>
      <c r="H309" t="s">
        <v>0</v>
      </c>
      <c r="I309">
        <v>0</v>
      </c>
      <c r="J309">
        <v>8</v>
      </c>
      <c r="K309">
        <v>0</v>
      </c>
      <c r="L309">
        <v>0</v>
      </c>
      <c r="M309" t="s">
        <v>23</v>
      </c>
      <c r="N309" t="s">
        <v>24</v>
      </c>
      <c r="O309" t="s">
        <v>0</v>
      </c>
      <c r="P309">
        <v>0</v>
      </c>
      <c r="Q309">
        <v>0</v>
      </c>
    </row>
    <row r="310" spans="1:17" x14ac:dyDescent="0.25">
      <c r="A310" s="9" t="s">
        <v>0</v>
      </c>
      <c r="B310" t="s">
        <v>614</v>
      </c>
      <c r="C310" t="s">
        <v>0</v>
      </c>
      <c r="D310" t="s">
        <v>615</v>
      </c>
      <c r="E310" t="s">
        <v>0</v>
      </c>
      <c r="F310" s="10">
        <f>TODAY()+304</f>
        <v>44267.62216759259</v>
      </c>
      <c r="G310" s="10">
        <f>TODAY()+306</f>
        <v>44269.62216759259</v>
      </c>
      <c r="H310" t="s">
        <v>0</v>
      </c>
      <c r="I310">
        <v>0</v>
      </c>
      <c r="J310">
        <v>16</v>
      </c>
      <c r="K310">
        <v>0</v>
      </c>
      <c r="L310">
        <v>0</v>
      </c>
      <c r="M310" t="s">
        <v>23</v>
      </c>
      <c r="N310" t="s">
        <v>24</v>
      </c>
      <c r="O310" t="s">
        <v>0</v>
      </c>
      <c r="P310">
        <v>0</v>
      </c>
      <c r="Q310">
        <v>0</v>
      </c>
    </row>
    <row r="311" spans="1:17" x14ac:dyDescent="0.25">
      <c r="A311" s="9" t="s">
        <v>0</v>
      </c>
      <c r="B311" t="s">
        <v>616</v>
      </c>
      <c r="C311" t="s">
        <v>0</v>
      </c>
      <c r="D311" t="s">
        <v>617</v>
      </c>
      <c r="E311" t="s">
        <v>0</v>
      </c>
      <c r="F311" s="10">
        <f>TODAY()+305</f>
        <v>44268.62216759259</v>
      </c>
      <c r="G311" s="10">
        <f>TODAY()+307</f>
        <v>44270.62216759259</v>
      </c>
      <c r="H311" t="s">
        <v>0</v>
      </c>
      <c r="I311">
        <v>0</v>
      </c>
      <c r="J311">
        <v>16</v>
      </c>
      <c r="K311">
        <v>0</v>
      </c>
      <c r="L311">
        <v>0</v>
      </c>
      <c r="M311" t="s">
        <v>23</v>
      </c>
      <c r="N311" t="s">
        <v>24</v>
      </c>
      <c r="O311" t="s">
        <v>0</v>
      </c>
      <c r="P311">
        <v>0</v>
      </c>
      <c r="Q311">
        <v>0</v>
      </c>
    </row>
    <row r="312" spans="1:17" x14ac:dyDescent="0.25">
      <c r="A312" s="9" t="s">
        <v>0</v>
      </c>
      <c r="B312" t="s">
        <v>618</v>
      </c>
      <c r="C312" t="s">
        <v>0</v>
      </c>
      <c r="D312" t="s">
        <v>619</v>
      </c>
      <c r="E312" t="s">
        <v>0</v>
      </c>
      <c r="F312" s="10">
        <f>TODAY()+306</f>
        <v>44269.62216759259</v>
      </c>
      <c r="G312" s="10">
        <f>TODAY()+308</f>
        <v>44271.62216759259</v>
      </c>
      <c r="H312" t="s">
        <v>0</v>
      </c>
      <c r="I312">
        <v>0</v>
      </c>
      <c r="J312">
        <v>16</v>
      </c>
      <c r="K312">
        <v>0</v>
      </c>
      <c r="L312">
        <v>0</v>
      </c>
      <c r="M312" t="s">
        <v>23</v>
      </c>
      <c r="N312" t="s">
        <v>24</v>
      </c>
      <c r="O312" t="s">
        <v>0</v>
      </c>
      <c r="P312">
        <v>0</v>
      </c>
      <c r="Q312">
        <v>0</v>
      </c>
    </row>
    <row r="313" spans="1:17" x14ac:dyDescent="0.25">
      <c r="A313" s="9" t="s">
        <v>0</v>
      </c>
      <c r="B313" t="s">
        <v>620</v>
      </c>
      <c r="C313" t="s">
        <v>0</v>
      </c>
      <c r="D313" t="s">
        <v>621</v>
      </c>
      <c r="E313" t="s">
        <v>0</v>
      </c>
      <c r="F313" s="10">
        <f>TODAY()+307</f>
        <v>44270.62216759259</v>
      </c>
      <c r="G313" s="10">
        <f>TODAY()+309</f>
        <v>44272.62216759259</v>
      </c>
      <c r="H313" t="s">
        <v>0</v>
      </c>
      <c r="I313">
        <v>0</v>
      </c>
      <c r="J313">
        <v>16</v>
      </c>
      <c r="K313">
        <v>0</v>
      </c>
      <c r="L313">
        <v>0</v>
      </c>
      <c r="M313" t="s">
        <v>23</v>
      </c>
      <c r="N313" t="s">
        <v>24</v>
      </c>
      <c r="O313" t="s">
        <v>0</v>
      </c>
      <c r="P313">
        <v>0</v>
      </c>
      <c r="Q313">
        <v>0</v>
      </c>
    </row>
    <row r="314" spans="1:17" x14ac:dyDescent="0.25">
      <c r="A314" s="9" t="s">
        <v>0</v>
      </c>
      <c r="B314" t="s">
        <v>622</v>
      </c>
      <c r="C314" t="s">
        <v>0</v>
      </c>
      <c r="D314" t="s">
        <v>623</v>
      </c>
      <c r="E314" t="s">
        <v>0</v>
      </c>
      <c r="F314" s="10">
        <f>TODAY()+308</f>
        <v>44271.62216760417</v>
      </c>
      <c r="G314" s="10">
        <f>TODAY()+310</f>
        <v>44273.62216760417</v>
      </c>
      <c r="H314" t="s">
        <v>0</v>
      </c>
      <c r="I314">
        <v>0</v>
      </c>
      <c r="J314">
        <v>8</v>
      </c>
      <c r="K314">
        <v>0</v>
      </c>
      <c r="L314">
        <v>0</v>
      </c>
      <c r="M314" t="s">
        <v>23</v>
      </c>
      <c r="N314" t="s">
        <v>24</v>
      </c>
      <c r="O314" t="s">
        <v>0</v>
      </c>
      <c r="P314">
        <v>0</v>
      </c>
      <c r="Q314">
        <v>0</v>
      </c>
    </row>
    <row r="315" spans="1:17" x14ac:dyDescent="0.25">
      <c r="A315" s="9" t="s">
        <v>0</v>
      </c>
      <c r="B315" t="s">
        <v>624</v>
      </c>
      <c r="C315" t="s">
        <v>0</v>
      </c>
      <c r="D315" t="s">
        <v>625</v>
      </c>
      <c r="E315" t="s">
        <v>0</v>
      </c>
      <c r="F315" s="10">
        <f>TODAY()+309</f>
        <v>44272.62216760417</v>
      </c>
      <c r="G315" s="10">
        <f>TODAY()+311</f>
        <v>44274.62216760417</v>
      </c>
      <c r="H315" t="s">
        <v>0</v>
      </c>
      <c r="I315">
        <v>0</v>
      </c>
      <c r="J315">
        <v>0</v>
      </c>
      <c r="K315">
        <v>0</v>
      </c>
      <c r="L315">
        <v>0</v>
      </c>
      <c r="M315" t="s">
        <v>23</v>
      </c>
      <c r="N315" t="s">
        <v>24</v>
      </c>
      <c r="O315" t="s">
        <v>0</v>
      </c>
      <c r="P315">
        <v>0</v>
      </c>
      <c r="Q315">
        <v>0</v>
      </c>
    </row>
    <row r="316" spans="1:17" x14ac:dyDescent="0.25">
      <c r="A316" s="9" t="s">
        <v>0</v>
      </c>
      <c r="B316" t="s">
        <v>626</v>
      </c>
      <c r="C316" t="s">
        <v>0</v>
      </c>
      <c r="D316" t="s">
        <v>627</v>
      </c>
      <c r="E316" t="s">
        <v>0</v>
      </c>
      <c r="F316" s="10">
        <f>TODAY()+310</f>
        <v>44273.62216760417</v>
      </c>
      <c r="G316" s="10">
        <f>TODAY()+312</f>
        <v>44275.62216760417</v>
      </c>
      <c r="H316" t="s">
        <v>0</v>
      </c>
      <c r="I316">
        <v>0</v>
      </c>
      <c r="J316">
        <v>8</v>
      </c>
      <c r="K316">
        <v>0</v>
      </c>
      <c r="L316">
        <v>0</v>
      </c>
      <c r="M316" t="s">
        <v>23</v>
      </c>
      <c r="N316" t="s">
        <v>24</v>
      </c>
      <c r="O316" t="s">
        <v>0</v>
      </c>
      <c r="P316">
        <v>0</v>
      </c>
      <c r="Q316">
        <v>0</v>
      </c>
    </row>
    <row r="317" spans="1:17" x14ac:dyDescent="0.25">
      <c r="A317" s="9" t="s">
        <v>0</v>
      </c>
      <c r="B317" t="s">
        <v>628</v>
      </c>
      <c r="C317" t="s">
        <v>0</v>
      </c>
      <c r="D317" t="s">
        <v>629</v>
      </c>
      <c r="E317" t="s">
        <v>0</v>
      </c>
      <c r="F317" s="10">
        <f>TODAY()+311</f>
        <v>44274.62216760417</v>
      </c>
      <c r="G317" s="10">
        <f>TODAY()+313</f>
        <v>44276.62216760417</v>
      </c>
      <c r="H317" t="s">
        <v>0</v>
      </c>
      <c r="I317">
        <v>0</v>
      </c>
      <c r="J317">
        <v>16</v>
      </c>
      <c r="K317">
        <v>0</v>
      </c>
      <c r="L317">
        <v>0</v>
      </c>
      <c r="M317" t="s">
        <v>23</v>
      </c>
      <c r="N317" t="s">
        <v>24</v>
      </c>
      <c r="O317" t="s">
        <v>0</v>
      </c>
      <c r="P317">
        <v>0</v>
      </c>
      <c r="Q317">
        <v>0</v>
      </c>
    </row>
    <row r="318" spans="1:17" x14ac:dyDescent="0.25">
      <c r="A318" s="6" t="s">
        <v>0</v>
      </c>
      <c r="B318" s="7" t="s">
        <v>630</v>
      </c>
      <c r="C318" s="7" t="s">
        <v>631</v>
      </c>
      <c r="D318" s="7"/>
      <c r="E318" s="7" t="s">
        <v>0</v>
      </c>
      <c r="F318" s="8">
        <f>TODAY()+313</f>
        <v>44276.62216760417</v>
      </c>
      <c r="G318" s="8">
        <f>TODAY()+322</f>
        <v>44285.62216760417</v>
      </c>
      <c r="H318" s="7" t="s">
        <v>0</v>
      </c>
      <c r="I318" s="7">
        <v>0</v>
      </c>
      <c r="J318" s="7">
        <v>56</v>
      </c>
      <c r="K318" s="7">
        <v>0</v>
      </c>
      <c r="L318" s="7">
        <v>0</v>
      </c>
      <c r="M318" s="7" t="s">
        <v>0</v>
      </c>
      <c r="N318" s="7" t="s">
        <v>0</v>
      </c>
      <c r="O318" s="7" t="s">
        <v>0</v>
      </c>
      <c r="P318" s="7">
        <v>0</v>
      </c>
      <c r="Q318" s="7">
        <v>0</v>
      </c>
    </row>
    <row r="319" spans="1:17" x14ac:dyDescent="0.25">
      <c r="A319" s="9" t="s">
        <v>0</v>
      </c>
      <c r="B319" t="s">
        <v>632</v>
      </c>
      <c r="C319" t="s">
        <v>0</v>
      </c>
      <c r="D319" t="s">
        <v>633</v>
      </c>
      <c r="E319" t="s">
        <v>0</v>
      </c>
      <c r="F319" s="10">
        <f>TODAY()+313</f>
        <v>44276.62216760417</v>
      </c>
      <c r="G319" s="10">
        <f>TODAY()+315</f>
        <v>44278.62216760417</v>
      </c>
      <c r="H319" t="s">
        <v>0</v>
      </c>
      <c r="I319">
        <v>0</v>
      </c>
      <c r="J319">
        <v>16</v>
      </c>
      <c r="K319">
        <v>0</v>
      </c>
      <c r="L319">
        <v>0</v>
      </c>
      <c r="M319" t="s">
        <v>23</v>
      </c>
      <c r="N319" t="s">
        <v>24</v>
      </c>
      <c r="O319" t="s">
        <v>0</v>
      </c>
      <c r="P319">
        <v>0</v>
      </c>
      <c r="Q319">
        <v>0</v>
      </c>
    </row>
    <row r="320" spans="1:17" x14ac:dyDescent="0.25">
      <c r="A320" s="9" t="s">
        <v>0</v>
      </c>
      <c r="B320" t="s">
        <v>634</v>
      </c>
      <c r="C320" t="s">
        <v>0</v>
      </c>
      <c r="D320" t="s">
        <v>635</v>
      </c>
      <c r="E320" t="s">
        <v>0</v>
      </c>
      <c r="F320" s="10">
        <f>TODAY()+314</f>
        <v>44277.622167615744</v>
      </c>
      <c r="G320" s="10">
        <f>TODAY()+316</f>
        <v>44279.622167615744</v>
      </c>
      <c r="H320" t="s">
        <v>0</v>
      </c>
      <c r="I320">
        <v>0</v>
      </c>
      <c r="J320">
        <v>16</v>
      </c>
      <c r="K320">
        <v>0</v>
      </c>
      <c r="L320">
        <v>0</v>
      </c>
      <c r="M320" t="s">
        <v>23</v>
      </c>
      <c r="N320" t="s">
        <v>24</v>
      </c>
      <c r="O320" t="s">
        <v>0</v>
      </c>
      <c r="P320">
        <v>0</v>
      </c>
      <c r="Q320">
        <v>0</v>
      </c>
    </row>
    <row r="321" spans="1:17" x14ac:dyDescent="0.25">
      <c r="A321" s="9" t="s">
        <v>0</v>
      </c>
      <c r="B321" t="s">
        <v>636</v>
      </c>
      <c r="C321" t="s">
        <v>0</v>
      </c>
      <c r="D321" t="s">
        <v>637</v>
      </c>
      <c r="E321" t="s">
        <v>0</v>
      </c>
      <c r="F321" s="10">
        <f>TODAY()+315</f>
        <v>44278.622167615744</v>
      </c>
      <c r="G321" s="10">
        <f>TODAY()+317</f>
        <v>44280.622167615744</v>
      </c>
      <c r="H321" t="s">
        <v>0</v>
      </c>
      <c r="I321">
        <v>0</v>
      </c>
      <c r="J321">
        <v>8</v>
      </c>
      <c r="K321">
        <v>0</v>
      </c>
      <c r="L321">
        <v>0</v>
      </c>
      <c r="M321" t="s">
        <v>23</v>
      </c>
      <c r="N321" t="s">
        <v>24</v>
      </c>
      <c r="O321" t="s">
        <v>0</v>
      </c>
      <c r="P321">
        <v>0</v>
      </c>
      <c r="Q321">
        <v>0</v>
      </c>
    </row>
    <row r="322" spans="1:17" x14ac:dyDescent="0.25">
      <c r="A322" s="9" t="s">
        <v>0</v>
      </c>
      <c r="B322" t="s">
        <v>638</v>
      </c>
      <c r="C322" t="s">
        <v>0</v>
      </c>
      <c r="D322" t="s">
        <v>639</v>
      </c>
      <c r="E322" t="s">
        <v>0</v>
      </c>
      <c r="F322" s="10">
        <f>TODAY()+316</f>
        <v>44279.622167615744</v>
      </c>
      <c r="G322" s="10">
        <f>TODAY()+318</f>
        <v>44281.622167615744</v>
      </c>
      <c r="H322" t="s">
        <v>0</v>
      </c>
      <c r="I322">
        <v>0</v>
      </c>
      <c r="J322">
        <v>0</v>
      </c>
      <c r="K322">
        <v>0</v>
      </c>
      <c r="L322">
        <v>0</v>
      </c>
      <c r="M322" t="s">
        <v>23</v>
      </c>
      <c r="N322" t="s">
        <v>24</v>
      </c>
      <c r="O322" t="s">
        <v>0</v>
      </c>
      <c r="P322">
        <v>0</v>
      </c>
      <c r="Q322">
        <v>0</v>
      </c>
    </row>
    <row r="323" spans="1:17" x14ac:dyDescent="0.25">
      <c r="A323" s="9" t="s">
        <v>0</v>
      </c>
      <c r="B323" t="s">
        <v>640</v>
      </c>
      <c r="C323" t="s">
        <v>0</v>
      </c>
      <c r="D323" t="s">
        <v>635</v>
      </c>
      <c r="E323" t="s">
        <v>0</v>
      </c>
      <c r="F323" s="10">
        <f>TODAY()+317</f>
        <v>44280.62216762731</v>
      </c>
      <c r="G323" s="10">
        <f>TODAY()+319</f>
        <v>44282.62216762731</v>
      </c>
      <c r="H323" t="s">
        <v>0</v>
      </c>
      <c r="I323">
        <v>0</v>
      </c>
      <c r="J323">
        <v>8</v>
      </c>
      <c r="K323">
        <v>0</v>
      </c>
      <c r="L323">
        <v>0</v>
      </c>
      <c r="M323" t="s">
        <v>23</v>
      </c>
      <c r="N323" t="s">
        <v>24</v>
      </c>
      <c r="O323" t="s">
        <v>0</v>
      </c>
      <c r="P323">
        <v>0</v>
      </c>
      <c r="Q323">
        <v>0</v>
      </c>
    </row>
    <row r="324" spans="1:17" x14ac:dyDescent="0.25">
      <c r="A324" s="9" t="s">
        <v>0</v>
      </c>
      <c r="B324" t="s">
        <v>641</v>
      </c>
      <c r="C324" t="s">
        <v>0</v>
      </c>
      <c r="D324" t="s">
        <v>642</v>
      </c>
      <c r="E324" t="s">
        <v>0</v>
      </c>
      <c r="F324" s="10">
        <f>TODAY()+318</f>
        <v>44281.62216762731</v>
      </c>
      <c r="G324" s="10">
        <f>TODAY()+320</f>
        <v>44283.62216762731</v>
      </c>
      <c r="H324" t="s">
        <v>0</v>
      </c>
      <c r="I324">
        <v>0</v>
      </c>
      <c r="J324">
        <v>16</v>
      </c>
      <c r="K324">
        <v>0</v>
      </c>
      <c r="L324">
        <v>0</v>
      </c>
      <c r="M324" t="s">
        <v>23</v>
      </c>
      <c r="N324" t="s">
        <v>24</v>
      </c>
      <c r="O324" t="s">
        <v>0</v>
      </c>
      <c r="P324">
        <v>0</v>
      </c>
      <c r="Q324">
        <v>0</v>
      </c>
    </row>
    <row r="325" spans="1:17" x14ac:dyDescent="0.25">
      <c r="A325" s="9" t="s">
        <v>0</v>
      </c>
      <c r="B325" t="s">
        <v>643</v>
      </c>
      <c r="C325" t="s">
        <v>0</v>
      </c>
      <c r="D325" t="s">
        <v>644</v>
      </c>
      <c r="E325" t="s">
        <v>0</v>
      </c>
      <c r="F325" s="10">
        <f>TODAY()+319</f>
        <v>44282.62216762731</v>
      </c>
      <c r="G325" s="10">
        <f>TODAY()+321</f>
        <v>44284.62216762731</v>
      </c>
      <c r="H325" t="s">
        <v>0</v>
      </c>
      <c r="I325">
        <v>0</v>
      </c>
      <c r="J325">
        <v>16</v>
      </c>
      <c r="K325">
        <v>0</v>
      </c>
      <c r="L325">
        <v>0</v>
      </c>
      <c r="M325" t="s">
        <v>23</v>
      </c>
      <c r="N325" t="s">
        <v>24</v>
      </c>
      <c r="O325" t="s">
        <v>0</v>
      </c>
      <c r="P325">
        <v>0</v>
      </c>
      <c r="Q325">
        <v>0</v>
      </c>
    </row>
    <row r="326" spans="1:17" x14ac:dyDescent="0.25">
      <c r="A326" s="9" t="s">
        <v>0</v>
      </c>
      <c r="B326" t="s">
        <v>645</v>
      </c>
      <c r="C326" t="s">
        <v>0</v>
      </c>
      <c r="D326" t="s">
        <v>646</v>
      </c>
      <c r="E326" t="s">
        <v>0</v>
      </c>
      <c r="F326" s="10">
        <f>TODAY()+320</f>
        <v>44283.62216762731</v>
      </c>
      <c r="G326" s="10">
        <f>TODAY()+322</f>
        <v>44285.62216762731</v>
      </c>
      <c r="H326" t="s">
        <v>0</v>
      </c>
      <c r="I326">
        <v>0</v>
      </c>
      <c r="J326">
        <v>16</v>
      </c>
      <c r="K326">
        <v>0</v>
      </c>
      <c r="L326">
        <v>0</v>
      </c>
      <c r="M326" t="s">
        <v>23</v>
      </c>
      <c r="N326" t="s">
        <v>24</v>
      </c>
      <c r="O326" t="s">
        <v>0</v>
      </c>
      <c r="P326">
        <v>0</v>
      </c>
      <c r="Q326">
        <v>0</v>
      </c>
    </row>
    <row r="327" spans="1:1" x14ac:dyDescent="0.25">
      <c r="A327" t="s">
        <v>0</v>
      </c>
    </row>
    <row r="328" spans="1:17" x14ac:dyDescent="0.25">
      <c r="A328" s="11" t="s">
        <v>647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x14ac:dyDescent="0.25">
      <c r="A329" s="11" t="s">
        <v>648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</sheetData>
  <mergeCells count="20">
    <mergeCell ref="A1:G3"/>
    <mergeCell ref="H2:Q2"/>
    <mergeCell ref="A4:H4"/>
    <mergeCell ref="I4:Q4"/>
    <mergeCell ref="C6:D6"/>
    <mergeCell ref="C31:D31"/>
    <mergeCell ref="C42:D42"/>
    <mergeCell ref="C50:D50"/>
    <mergeCell ref="C116:D116"/>
    <mergeCell ref="C147:D147"/>
    <mergeCell ref="C167:D167"/>
    <mergeCell ref="C182:D182"/>
    <mergeCell ref="C192:D192"/>
    <mergeCell ref="C214:D214"/>
    <mergeCell ref="C250:D250"/>
    <mergeCell ref="C274:D274"/>
    <mergeCell ref="C305:D305"/>
    <mergeCell ref="C318:D318"/>
    <mergeCell ref="A328:Q328"/>
    <mergeCell ref="A329:Q329"/>
  </mergeCells>
  <hyperlinks>
    <hyperlink ref="H2" r:id="rId1" tooltip="GanttPRO.com"/>
    <hyperlink ref="A328" r:id="rId2" tooltip="GanttPRO.com"/>
    <hyperlink ref="A329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2020-05-12T14:55:55Z</dcterms:created>
  <dcterms:modified xsi:type="dcterms:W3CDTF">2020-05-12T14:55:55Z</dcterms:modified>
</cp:coreProperties>
</file>